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xr:revisionPtr revIDLastSave="0" documentId="13_ncr:1_{41D54975-2A7D-40E3-8A11-AF786928B240}" xr6:coauthVersionLast="47" xr6:coauthVersionMax="47" xr10:uidLastSave="{00000000-0000-0000-0000-000000000000}"/>
  <bookViews>
    <workbookView xWindow="-118" yWindow="-118" windowWidth="25370" windowHeight="13667" tabRatio="837" xr2:uid="{00000000-000D-0000-FFFF-FFFF00000000}"/>
  </bookViews>
  <sheets>
    <sheet name="Com_BOQ_BWK" sheetId="10" r:id="rId1"/>
    <sheet name="Comparitive" sheetId="35" r:id="rId2"/>
    <sheet name="77+885 BHS" sheetId="36" r:id="rId3"/>
    <sheet name="109+770 MJB LHS" sheetId="19" r:id="rId4"/>
    <sheet name="109+770 MJB RHS" sheetId="38" r:id="rId5"/>
    <sheet name="49+770 MJB LHS" sheetId="9" r:id="rId6"/>
    <sheet name="49+770 MJB RHS" sheetId="11" r:id="rId7"/>
    <sheet name="58+555 MJB LHS" sheetId="17" r:id="rId8"/>
    <sheet name="58+555 MJB RHS" sheetId="18" r:id="rId9"/>
    <sheet name="79+520 MJB RHS" sheetId="12" r:id="rId10"/>
    <sheet name="80+154 MJB LHS" sheetId="13" r:id="rId11"/>
    <sheet name="80+154 MJB RHS" sheetId="14" r:id="rId12"/>
    <sheet name="141+095 MJB LHS" sheetId="15" r:id="rId13"/>
    <sheet name="141+095 MJB RHS" sheetId="16" r:id="rId14"/>
    <sheet name="149+640 MJB LHS" sheetId="20" r:id="rId15"/>
    <sheet name="149+095 MJB RHS" sheetId="23" r:id="rId16"/>
    <sheet name="160+337 MJB LHS" sheetId="30" r:id="rId17"/>
    <sheet name="160+337 MJB RHS" sheetId="31" r:id="rId18"/>
    <sheet name="37+418 ROB LHS" sheetId="24" r:id="rId19"/>
    <sheet name="37+418 ROB RHS" sheetId="25" r:id="rId20"/>
    <sheet name="76+371 ROB LHS" sheetId="26" r:id="rId21"/>
    <sheet name="76+371 ROB RHS" sheetId="27" r:id="rId22"/>
    <sheet name="171+522 ROB LHS" sheetId="28" r:id="rId23"/>
    <sheet name="171+522 ROB RHS" sheetId="29" r:id="rId24"/>
    <sheet name="New RCC Crash Barrier" sheetId="37" r:id="rId25"/>
    <sheet name="Sheet5" sheetId="6" state="hidden" r:id="rId26"/>
  </sheets>
  <externalReferences>
    <externalReference r:id="rId27"/>
    <externalReference r:id="rId28"/>
    <externalReference r:id="rId29"/>
    <externalReference r:id="rId30"/>
    <externalReference r:id="rId31"/>
    <externalReference r:id="rId32"/>
    <externalReference r:id="rId33"/>
    <externalReference r:id="rId34"/>
  </externalReferences>
  <definedNames>
    <definedName name="__123Graph_A" localSheetId="5" hidden="1">[1]Section_by_layers_old!$AH$11:$AH$51</definedName>
    <definedName name="__123Graph_A" hidden="1">[1]Section_by_layers_old!$AH$11:$AH$51</definedName>
    <definedName name="__123Graph_ASECTION" localSheetId="5" hidden="1">[1]Section_by_layers_old!$AH$11:$AH$51</definedName>
    <definedName name="__123Graph_ASECTION" hidden="1">[1]Section_by_layers_old!$AH$11:$AH$51</definedName>
    <definedName name="__123Graph_B" hidden="1">[2]SPT!$C$55:$C$72</definedName>
    <definedName name="__123Graph_C" hidden="1">'[3]NC Red'!$H$5:$H$29</definedName>
    <definedName name="__123Graph_D" hidden="1">[4]SPT!$E$65:$E$92</definedName>
    <definedName name="__123Graph_E" hidden="1">[4]SPT!$F$65:$F$92</definedName>
    <definedName name="__123Graph_X" localSheetId="5" hidden="1">[1]Section_by_layers_old!$AG$11:$AG$51</definedName>
    <definedName name="__123Graph_X" hidden="1">[1]Section_by_layers_old!$AG$11:$AG$51</definedName>
    <definedName name="__123Graph_XSECTION" localSheetId="5" hidden="1">[1]Section_by_layers_old!$AG$11:$AG$51</definedName>
    <definedName name="__123Graph_XSECTION" hidden="1">[1]Section_by_layers_old!$AG$11:$AG$51</definedName>
    <definedName name="_Fill" localSheetId="5" hidden="1">[1]Section_by_layers_old!$A$10:$A$29</definedName>
    <definedName name="_Fill" hidden="1">[1]Section_by_layers_old!$A$10:$A$29</definedName>
    <definedName name="_xlnm._FilterDatabase" localSheetId="16" hidden="1">'160+337 MJB LHS'!$A$17:$J$74</definedName>
    <definedName name="_xlnm._FilterDatabase" localSheetId="2" hidden="1">'77+885 BHS'!$A$17:$N$33</definedName>
    <definedName name="_xlnm._FilterDatabase" localSheetId="0" hidden="1">Com_BOQ_BWK!$A$3:$Y$37</definedName>
    <definedName name="_PO1" localSheetId="5">'[5]700'!$I$30</definedName>
    <definedName name="_PO1">'[5]700'!$I$30</definedName>
    <definedName name="AXIAL">#REF!</definedName>
    <definedName name="BuiltIn_Print_Area___0_1">0</definedName>
    <definedName name="BuiltIn_Print_Titles___0_1">0</definedName>
    <definedName name="BuiltIn_Print_Titles___0_2">0</definedName>
    <definedName name="Client_List">OFFSET(#REF!,,,COUNTIF(#REF!,"?*"))</definedName>
    <definedName name="CO">#REF!</definedName>
    <definedName name="DIA">#REF!</definedName>
    <definedName name="Fcu">#REF!</definedName>
    <definedName name="MOMENT">#REF!</definedName>
    <definedName name="PAXIAL">#REF!</definedName>
    <definedName name="PMOMENT">#REF!</definedName>
    <definedName name="PO">'[6]700'!$I$30</definedName>
    <definedName name="_xlnm.Print_Area" localSheetId="5">'49+770 MJB LHS'!$A$1:$P$102</definedName>
    <definedName name="_xlnm.Print_Titles" localSheetId="0">Com_BOQ_BWK!$2:$3</definedName>
    <definedName name="S">[7]Sheet1!$B$7</definedName>
    <definedName name="Wc">[7]Sheet1!$B$4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 i="35" l="1"/>
  <c r="AF5" i="35"/>
  <c r="AF6" i="35"/>
  <c r="AF7" i="35"/>
  <c r="AF8" i="35"/>
  <c r="AF9" i="35"/>
  <c r="AF10" i="35"/>
  <c r="AF11" i="35"/>
  <c r="AF12" i="35"/>
  <c r="AF13" i="35"/>
  <c r="AF14" i="35"/>
  <c r="AF15" i="35"/>
  <c r="AF16" i="35"/>
  <c r="AF17" i="35"/>
  <c r="AF18" i="35"/>
  <c r="AF19" i="35"/>
  <c r="AF20" i="35"/>
  <c r="AF21" i="35"/>
  <c r="AF22" i="35"/>
  <c r="AF23" i="35"/>
  <c r="AF24" i="35"/>
  <c r="AF25" i="35"/>
  <c r="AF26" i="35"/>
  <c r="AF27" i="35"/>
  <c r="AF28" i="35"/>
  <c r="AF29" i="35"/>
  <c r="AF30" i="35"/>
  <c r="AF31" i="35"/>
  <c r="AF32" i="35"/>
  <c r="AF33" i="35"/>
  <c r="AF34" i="35"/>
  <c r="AF35" i="35"/>
  <c r="AF36" i="35"/>
  <c r="AF37" i="35"/>
  <c r="AF38" i="35"/>
  <c r="AF39" i="35"/>
  <c r="AF40" i="35"/>
  <c r="AF41" i="35"/>
  <c r="AF42" i="35"/>
  <c r="AF43" i="35"/>
  <c r="AF44" i="35"/>
  <c r="AF45" i="35"/>
  <c r="AF46" i="35"/>
  <c r="AF47" i="35"/>
  <c r="AF48" i="35"/>
  <c r="AF49" i="35"/>
  <c r="AF50" i="35"/>
  <c r="AF51" i="35"/>
  <c r="AF52" i="35"/>
  <c r="AF53" i="35"/>
  <c r="AF54" i="35"/>
  <c r="AF55" i="35"/>
  <c r="AF56" i="35"/>
  <c r="AF57" i="35"/>
  <c r="AF58" i="35"/>
  <c r="AF59" i="35"/>
  <c r="AF60" i="35"/>
  <c r="AF61" i="35"/>
  <c r="AF62" i="35"/>
  <c r="AF63" i="35"/>
  <c r="AF64" i="35"/>
  <c r="AF3" i="35"/>
  <c r="AE4" i="35"/>
  <c r="AE5" i="35"/>
  <c r="AE6" i="35"/>
  <c r="AE7" i="35"/>
  <c r="AE8" i="35"/>
  <c r="AE9" i="35"/>
  <c r="AE10" i="35"/>
  <c r="AE11" i="35"/>
  <c r="AE12" i="35"/>
  <c r="AE13" i="35"/>
  <c r="AE14" i="35"/>
  <c r="AE15" i="35"/>
  <c r="AE16" i="35"/>
  <c r="AE17" i="35"/>
  <c r="AE18" i="35"/>
  <c r="AE19" i="35"/>
  <c r="AE20" i="35"/>
  <c r="AE21" i="35"/>
  <c r="AE22" i="35"/>
  <c r="AE23" i="35"/>
  <c r="AE24" i="35"/>
  <c r="AE25" i="35"/>
  <c r="AE26" i="35"/>
  <c r="AE27" i="35"/>
  <c r="AE28" i="35"/>
  <c r="AE29" i="35"/>
  <c r="AE30" i="35"/>
  <c r="AE31" i="35"/>
  <c r="AE32" i="35"/>
  <c r="AE33" i="35"/>
  <c r="AE34" i="35"/>
  <c r="AE35" i="35"/>
  <c r="AE36" i="35"/>
  <c r="AE37" i="35"/>
  <c r="AE38" i="35"/>
  <c r="AE39" i="35"/>
  <c r="AE40" i="35"/>
  <c r="AE41" i="35"/>
  <c r="AE42" i="35"/>
  <c r="AE43" i="35"/>
  <c r="AE44" i="35"/>
  <c r="AE45" i="35"/>
  <c r="AE46" i="35"/>
  <c r="AE47" i="35"/>
  <c r="AE48" i="35"/>
  <c r="AE49" i="35"/>
  <c r="AE50" i="35"/>
  <c r="AE51" i="35"/>
  <c r="AE52" i="35"/>
  <c r="AE53" i="35"/>
  <c r="AE54" i="35"/>
  <c r="AE55" i="35"/>
  <c r="AE56" i="35"/>
  <c r="AE57" i="35"/>
  <c r="AE58" i="35"/>
  <c r="AE59" i="35"/>
  <c r="AE60" i="35"/>
  <c r="AE61" i="35"/>
  <c r="AE62" i="35"/>
  <c r="AE63" i="35"/>
  <c r="AE64" i="35"/>
  <c r="AE3" i="35"/>
  <c r="D4" i="35"/>
  <c r="D5" i="35"/>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D41" i="35"/>
  <c r="D42" i="35"/>
  <c r="D43" i="35"/>
  <c r="D44" i="35"/>
  <c r="D45" i="35"/>
  <c r="D46" i="35"/>
  <c r="D47" i="35"/>
  <c r="D48" i="35"/>
  <c r="D49" i="35"/>
  <c r="D50" i="35"/>
  <c r="D51" i="35"/>
  <c r="D52" i="35"/>
  <c r="D53" i="35"/>
  <c r="D54" i="35"/>
  <c r="D55" i="35"/>
  <c r="D56" i="35"/>
  <c r="D57" i="35"/>
  <c r="D58" i="35"/>
  <c r="D59" i="35"/>
  <c r="D60" i="35"/>
  <c r="D61" i="35"/>
  <c r="D62" i="35"/>
  <c r="D63" i="35"/>
  <c r="D64" i="35"/>
  <c r="D3" i="35"/>
  <c r="E4" i="35"/>
  <c r="E5" i="35"/>
  <c r="E6" i="35"/>
  <c r="E7" i="35"/>
  <c r="E8" i="35"/>
  <c r="E9" i="35"/>
  <c r="E10" i="35"/>
  <c r="E11" i="35"/>
  <c r="E12" i="35"/>
  <c r="E13" i="35"/>
  <c r="E14" i="35"/>
  <c r="E15" i="35"/>
  <c r="E16" i="35"/>
  <c r="E17" i="35"/>
  <c r="E18" i="35"/>
  <c r="E19" i="35"/>
  <c r="E20" i="35"/>
  <c r="E21" i="35"/>
  <c r="E22" i="35"/>
  <c r="E23" i="35"/>
  <c r="E24" i="35"/>
  <c r="E25" i="35"/>
  <c r="E26" i="35"/>
  <c r="E27" i="35"/>
  <c r="E28" i="35"/>
  <c r="E29" i="35"/>
  <c r="E30" i="35"/>
  <c r="E31" i="35"/>
  <c r="E32" i="35"/>
  <c r="E33" i="35"/>
  <c r="E34" i="35"/>
  <c r="E35" i="35"/>
  <c r="E36" i="35"/>
  <c r="E37" i="35"/>
  <c r="E38" i="35"/>
  <c r="E39" i="35"/>
  <c r="E40" i="35"/>
  <c r="E41" i="35"/>
  <c r="E42" i="35"/>
  <c r="E43" i="35"/>
  <c r="E44" i="35"/>
  <c r="E45" i="35"/>
  <c r="E46" i="35"/>
  <c r="E47" i="35"/>
  <c r="E48" i="35"/>
  <c r="E49" i="35"/>
  <c r="E50" i="35"/>
  <c r="E51" i="35"/>
  <c r="E52" i="35"/>
  <c r="E53" i="35"/>
  <c r="E54" i="35"/>
  <c r="E55" i="35"/>
  <c r="E56" i="35"/>
  <c r="E57" i="35"/>
  <c r="E58" i="35"/>
  <c r="E59" i="35"/>
  <c r="E60" i="35"/>
  <c r="E61" i="35"/>
  <c r="E62" i="35"/>
  <c r="E63" i="35"/>
  <c r="E64" i="35"/>
  <c r="E3" i="35"/>
  <c r="I54" i="35"/>
  <c r="H54" i="35"/>
  <c r="I33" i="10" s="1"/>
  <c r="H4" i="35"/>
  <c r="I53" i="35"/>
  <c r="I31" i="10" s="1"/>
  <c r="I52" i="35"/>
  <c r="K52" i="35"/>
  <c r="L52" i="35"/>
  <c r="M52" i="35"/>
  <c r="N52" i="35"/>
  <c r="O52" i="35"/>
  <c r="P52" i="35"/>
  <c r="Q52" i="35"/>
  <c r="R52" i="35"/>
  <c r="S52" i="35"/>
  <c r="T52" i="35"/>
  <c r="V52" i="35"/>
  <c r="W52" i="35"/>
  <c r="X52" i="35"/>
  <c r="Y52" i="35"/>
  <c r="Z52" i="35"/>
  <c r="AA52" i="35"/>
  <c r="AB52" i="35"/>
  <c r="AC52" i="35"/>
  <c r="I51" i="35"/>
  <c r="H51" i="35"/>
  <c r="K51" i="35"/>
  <c r="L51" i="35"/>
  <c r="M51" i="35"/>
  <c r="N51" i="35"/>
  <c r="O51" i="35"/>
  <c r="P51" i="35"/>
  <c r="Q51" i="35"/>
  <c r="R51" i="35"/>
  <c r="S51" i="35"/>
  <c r="T51" i="35"/>
  <c r="V51" i="35"/>
  <c r="W51" i="35"/>
  <c r="X51" i="35"/>
  <c r="Y51" i="35"/>
  <c r="Z51" i="35"/>
  <c r="AA51" i="35"/>
  <c r="AB51" i="35"/>
  <c r="AC51" i="35"/>
  <c r="I50" i="35"/>
  <c r="H50" i="35"/>
  <c r="I49" i="35"/>
  <c r="H49" i="35"/>
  <c r="I48" i="35"/>
  <c r="H48" i="35"/>
  <c r="I25" i="35"/>
  <c r="H25" i="35"/>
  <c r="M15" i="10"/>
  <c r="I21" i="35"/>
  <c r="H21" i="35"/>
  <c r="H8" i="35"/>
  <c r="I7" i="35"/>
  <c r="H7" i="35"/>
  <c r="H47" i="35"/>
  <c r="I30" i="10" l="1"/>
  <c r="K30" i="10" s="1"/>
  <c r="I29" i="10"/>
  <c r="K31" i="10"/>
  <c r="M33" i="10" l="1"/>
  <c r="B5" i="10" l="1"/>
  <c r="B6" i="10" s="1"/>
  <c r="B7" i="10" s="1"/>
  <c r="B8" i="10" s="1"/>
  <c r="B9" i="10" s="1"/>
  <c r="B10" i="10" s="1"/>
  <c r="B11" i="10" s="1"/>
  <c r="B12" i="10" s="1"/>
  <c r="B13" i="10" s="1"/>
  <c r="B14" i="10" s="1"/>
  <c r="B15" i="10" s="1"/>
  <c r="B16" i="10" s="1"/>
  <c r="B17" i="10" s="1"/>
  <c r="B18" i="10" s="1"/>
  <c r="B19" i="10" s="1"/>
  <c r="B20" i="10" s="1"/>
  <c r="B21" i="10" s="1"/>
  <c r="B22" i="10" s="1"/>
  <c r="B23" i="10" s="1"/>
  <c r="B24" i="10" s="1"/>
  <c r="B25" i="10" s="1"/>
  <c r="B26" i="10" s="1"/>
  <c r="P22" i="35"/>
  <c r="AC22" i="35"/>
  <c r="AB22" i="35"/>
  <c r="AA22" i="35"/>
  <c r="Z22" i="35"/>
  <c r="Y22" i="35"/>
  <c r="X22" i="35"/>
  <c r="W22" i="35"/>
  <c r="V22" i="35"/>
  <c r="T22" i="35"/>
  <c r="S22" i="35"/>
  <c r="R22" i="35"/>
  <c r="Q22" i="35"/>
  <c r="O22" i="35"/>
  <c r="N22" i="35"/>
  <c r="L22" i="35"/>
  <c r="M22" i="35"/>
  <c r="K22" i="35"/>
  <c r="B27" i="10" l="1"/>
  <c r="B28" i="10" s="1"/>
  <c r="B29" i="10" s="1"/>
  <c r="B30" i="10" s="1"/>
  <c r="K9" i="36"/>
  <c r="I19" i="36" s="1"/>
  <c r="K10" i="36"/>
  <c r="I29" i="36" s="1"/>
  <c r="P63" i="35"/>
  <c r="P62" i="35"/>
  <c r="P61" i="35"/>
  <c r="P60" i="35"/>
  <c r="P59" i="35"/>
  <c r="P58" i="35"/>
  <c r="P57" i="35"/>
  <c r="P56" i="35"/>
  <c r="P55" i="35"/>
  <c r="P50" i="35"/>
  <c r="P49" i="35"/>
  <c r="P48" i="35"/>
  <c r="P47" i="35"/>
  <c r="P46" i="35"/>
  <c r="P45" i="35"/>
  <c r="P44" i="35"/>
  <c r="P43" i="35"/>
  <c r="P42" i="35"/>
  <c r="P41" i="35"/>
  <c r="P40" i="35"/>
  <c r="P39" i="35"/>
  <c r="P38" i="35"/>
  <c r="P37" i="35"/>
  <c r="P36" i="35"/>
  <c r="P35" i="35"/>
  <c r="P34" i="35"/>
  <c r="P33" i="35"/>
  <c r="P31" i="35"/>
  <c r="P30" i="35"/>
  <c r="P29" i="35"/>
  <c r="P28" i="35"/>
  <c r="P27" i="35"/>
  <c r="P26" i="35"/>
  <c r="P25" i="35"/>
  <c r="P24" i="35"/>
  <c r="P23" i="35"/>
  <c r="P21" i="35"/>
  <c r="P20" i="35"/>
  <c r="P19" i="35"/>
  <c r="P18" i="35"/>
  <c r="P17" i="35"/>
  <c r="P16" i="35"/>
  <c r="P15" i="35"/>
  <c r="P13" i="35"/>
  <c r="P12" i="35"/>
  <c r="P11" i="35"/>
  <c r="P10" i="35"/>
  <c r="P9" i="35"/>
  <c r="P8" i="35"/>
  <c r="P7" i="35"/>
  <c r="P6" i="35"/>
  <c r="P5" i="35"/>
  <c r="P4" i="35"/>
  <c r="B31" i="10" l="1"/>
  <c r="B32" i="10" s="1"/>
  <c r="B33" i="10" s="1"/>
  <c r="B34" i="10" s="1"/>
  <c r="I28" i="36"/>
  <c r="I23" i="38"/>
  <c r="K23" i="38" s="1"/>
  <c r="K26" i="38"/>
  <c r="I26" i="38"/>
  <c r="I25" i="38"/>
  <c r="K25" i="38" s="1"/>
  <c r="I24" i="38"/>
  <c r="K22" i="38"/>
  <c r="I21" i="38"/>
  <c r="K21" i="38" s="1"/>
  <c r="I20" i="38"/>
  <c r="K20" i="38" s="1"/>
  <c r="I19" i="38"/>
  <c r="K19" i="38" s="1"/>
  <c r="I18" i="38"/>
  <c r="K18" i="38" s="1"/>
  <c r="C9" i="38"/>
  <c r="K24" i="38" l="1"/>
  <c r="K27" i="38" s="1"/>
  <c r="K34" i="10"/>
  <c r="K28" i="38" l="1"/>
  <c r="K29" i="38" s="1"/>
  <c r="I30" i="36"/>
  <c r="K19" i="36"/>
  <c r="K8" i="36" l="1"/>
  <c r="I18" i="36" s="1"/>
  <c r="K30" i="36"/>
  <c r="K29" i="36"/>
  <c r="I27" i="36"/>
  <c r="K27" i="36" s="1"/>
  <c r="I26" i="36"/>
  <c r="K26" i="36" s="1"/>
  <c r="I25" i="36"/>
  <c r="K25" i="36" s="1"/>
  <c r="I24" i="36"/>
  <c r="I22" i="36"/>
  <c r="K22" i="36" s="1"/>
  <c r="I21" i="36"/>
  <c r="K20" i="36"/>
  <c r="C9" i="36"/>
  <c r="K21" i="36" l="1"/>
  <c r="M5" i="10"/>
  <c r="K24" i="36"/>
  <c r="K18" i="36"/>
  <c r="K28" i="36"/>
  <c r="I23" i="36"/>
  <c r="K23" i="36" l="1"/>
  <c r="K31" i="36" s="1"/>
  <c r="K32" i="36" s="1"/>
  <c r="K33" i="36" s="1"/>
  <c r="Q2" i="35"/>
  <c r="K8" i="10" l="1"/>
  <c r="K10" i="10"/>
  <c r="K29" i="10" l="1"/>
  <c r="K33" i="10" l="1"/>
  <c r="O22" i="37" l="1"/>
  <c r="O18" i="37"/>
  <c r="I14" i="10" l="1"/>
  <c r="B22" i="37"/>
  <c r="B23" i="37"/>
  <c r="O23" i="37"/>
  <c r="J23" i="37"/>
  <c r="J22" i="37"/>
  <c r="B21" i="37"/>
  <c r="O20" i="37"/>
  <c r="B20" i="37"/>
  <c r="B19" i="37"/>
  <c r="B18" i="37"/>
  <c r="B17" i="37"/>
  <c r="B16" i="37"/>
  <c r="B15" i="37"/>
  <c r="B14" i="37"/>
  <c r="O13" i="37"/>
  <c r="B13" i="37"/>
  <c r="B12" i="37"/>
  <c r="B11" i="37"/>
  <c r="B10" i="37"/>
  <c r="B9" i="37"/>
  <c r="B8" i="37"/>
  <c r="B7" i="37"/>
  <c r="B6" i="37"/>
  <c r="C1" i="37"/>
  <c r="D1" i="37" s="1"/>
  <c r="E1" i="37" s="1"/>
  <c r="F1" i="37" s="1"/>
  <c r="G1" i="37" s="1"/>
  <c r="H1" i="37" s="1"/>
  <c r="I1" i="37" s="1"/>
  <c r="J1" i="37" s="1"/>
  <c r="K1" i="37" s="1"/>
  <c r="L1" i="37" s="1"/>
  <c r="M1" i="37" s="1"/>
  <c r="N1" i="37" s="1"/>
  <c r="O24" i="37" l="1"/>
  <c r="AC4" i="35" l="1"/>
  <c r="AC5" i="35"/>
  <c r="AC6" i="35"/>
  <c r="AC7" i="35"/>
  <c r="AC8" i="35"/>
  <c r="AC9" i="35"/>
  <c r="AC10" i="35"/>
  <c r="AC11" i="35"/>
  <c r="AC12" i="35"/>
  <c r="AC13" i="35"/>
  <c r="AC14" i="35"/>
  <c r="AC15" i="35"/>
  <c r="AC16" i="35"/>
  <c r="AC17" i="35"/>
  <c r="AC18" i="35"/>
  <c r="AC19" i="35"/>
  <c r="AC20" i="35"/>
  <c r="AC21" i="35"/>
  <c r="AC23" i="35"/>
  <c r="AC24" i="35"/>
  <c r="AC25" i="35"/>
  <c r="AC26" i="35"/>
  <c r="AC27" i="35"/>
  <c r="AC28" i="35"/>
  <c r="AC29" i="35"/>
  <c r="AC30" i="35"/>
  <c r="AC31" i="35"/>
  <c r="AC32" i="35"/>
  <c r="AC33" i="35"/>
  <c r="AC34" i="35"/>
  <c r="AC35" i="35"/>
  <c r="AC36" i="35"/>
  <c r="AC37" i="35"/>
  <c r="AC38" i="35"/>
  <c r="AC39" i="35"/>
  <c r="AC40" i="35"/>
  <c r="AC41" i="35"/>
  <c r="AC42" i="35"/>
  <c r="AC43" i="35"/>
  <c r="AC44" i="35"/>
  <c r="AC45" i="35"/>
  <c r="AC46" i="35"/>
  <c r="AC47" i="35"/>
  <c r="AC48" i="35"/>
  <c r="AC49" i="35"/>
  <c r="AC50" i="35"/>
  <c r="AC55" i="35"/>
  <c r="AC56" i="35"/>
  <c r="AC57" i="35"/>
  <c r="AC58" i="35"/>
  <c r="AC59" i="35"/>
  <c r="AC60" i="35"/>
  <c r="AC61" i="35"/>
  <c r="AC62" i="35"/>
  <c r="AC63" i="35"/>
  <c r="AC64" i="35"/>
  <c r="AB4" i="35"/>
  <c r="AB5" i="35"/>
  <c r="AB6" i="35"/>
  <c r="AB7" i="35"/>
  <c r="AB8" i="35"/>
  <c r="AB9" i="35"/>
  <c r="AB10" i="35"/>
  <c r="AB11" i="35"/>
  <c r="AB12" i="35"/>
  <c r="AB13" i="35"/>
  <c r="AB14" i="35"/>
  <c r="AB15" i="35"/>
  <c r="AB16" i="35"/>
  <c r="AB17" i="35"/>
  <c r="AB18" i="35"/>
  <c r="AB19" i="35"/>
  <c r="AB20" i="35"/>
  <c r="AB21" i="35"/>
  <c r="AB23" i="35"/>
  <c r="AB24" i="35"/>
  <c r="AB25" i="35"/>
  <c r="AB26" i="35"/>
  <c r="AB27" i="35"/>
  <c r="AB28" i="35"/>
  <c r="AB29" i="35"/>
  <c r="AB30" i="35"/>
  <c r="AB31" i="35"/>
  <c r="AB32" i="35"/>
  <c r="AB33" i="35"/>
  <c r="AB34" i="35"/>
  <c r="AB35" i="35"/>
  <c r="AB36" i="35"/>
  <c r="AB37" i="35"/>
  <c r="AB38" i="35"/>
  <c r="AB39" i="35"/>
  <c r="AB40" i="35"/>
  <c r="AB41" i="35"/>
  <c r="AB42" i="35"/>
  <c r="AB43" i="35"/>
  <c r="AB44" i="35"/>
  <c r="AB45" i="35"/>
  <c r="AB46" i="35"/>
  <c r="AB47" i="35"/>
  <c r="AB48" i="35"/>
  <c r="AB49" i="35"/>
  <c r="AB50" i="35"/>
  <c r="AB55" i="35"/>
  <c r="AB56" i="35"/>
  <c r="AB57" i="35"/>
  <c r="AB58" i="35"/>
  <c r="AB59" i="35"/>
  <c r="AB60" i="35"/>
  <c r="AB61" i="35"/>
  <c r="AB62" i="35"/>
  <c r="AB63" i="35"/>
  <c r="AB64" i="35"/>
  <c r="K79" i="31"/>
  <c r="K81" i="31" s="1"/>
  <c r="K82" i="31" s="1"/>
  <c r="H18" i="31" s="1"/>
  <c r="AC3" i="35" s="1"/>
  <c r="P16" i="31"/>
  <c r="J9" i="31"/>
  <c r="I12" i="31" s="1"/>
  <c r="K84" i="31" s="1"/>
  <c r="S2" i="31" a="1"/>
  <c r="S2" i="31" s="1"/>
  <c r="J9" i="30"/>
  <c r="I12" i="30" s="1"/>
  <c r="K79" i="30"/>
  <c r="K81" i="30" s="1"/>
  <c r="K82" i="30" s="1"/>
  <c r="H18" i="30" s="1"/>
  <c r="AB3" i="35" s="1"/>
  <c r="P16" i="30"/>
  <c r="S2" i="30" a="1"/>
  <c r="S2" i="30" s="1"/>
  <c r="K85" i="31" l="1"/>
  <c r="K86" i="31" s="1"/>
  <c r="K87" i="31" s="1"/>
  <c r="H37" i="31" s="1"/>
  <c r="K84" i="30"/>
  <c r="K85" i="30" s="1"/>
  <c r="K86" i="30" s="1"/>
  <c r="K87" i="30" s="1"/>
  <c r="H37" i="30" s="1"/>
  <c r="Z26" i="35" l="1"/>
  <c r="AA4" i="35"/>
  <c r="AA5" i="35"/>
  <c r="AA6" i="35"/>
  <c r="AA7" i="35"/>
  <c r="AA9" i="35"/>
  <c r="AA10" i="35"/>
  <c r="AA11" i="35"/>
  <c r="AA12" i="35"/>
  <c r="AA13" i="35"/>
  <c r="AA14" i="35"/>
  <c r="AA15" i="35"/>
  <c r="AA16" i="35"/>
  <c r="AA17" i="35"/>
  <c r="AA18" i="35"/>
  <c r="AA19" i="35"/>
  <c r="AA20" i="35"/>
  <c r="AA21" i="35"/>
  <c r="AA23" i="35"/>
  <c r="AA24" i="35"/>
  <c r="AA25" i="35"/>
  <c r="AA26" i="35"/>
  <c r="AA27" i="35"/>
  <c r="AA28" i="35"/>
  <c r="AA29" i="35"/>
  <c r="AA30" i="35"/>
  <c r="AA31" i="35"/>
  <c r="AA33" i="35"/>
  <c r="AA34" i="35"/>
  <c r="AA35" i="35"/>
  <c r="AA36" i="35"/>
  <c r="AA37" i="35"/>
  <c r="AA38" i="35"/>
  <c r="AA39" i="35"/>
  <c r="AA40" i="35"/>
  <c r="AA41" i="35"/>
  <c r="AA42" i="35"/>
  <c r="AA43" i="35"/>
  <c r="AA44" i="35"/>
  <c r="AA45" i="35"/>
  <c r="AA46" i="35"/>
  <c r="AA47" i="35"/>
  <c r="AA48" i="35"/>
  <c r="AA49" i="35"/>
  <c r="AA50" i="35"/>
  <c r="AA55" i="35"/>
  <c r="AA56" i="35"/>
  <c r="AA57" i="35"/>
  <c r="AA58" i="35"/>
  <c r="AA59" i="35"/>
  <c r="AA60" i="35"/>
  <c r="AA61" i="35"/>
  <c r="AA62" i="35"/>
  <c r="AA63" i="35"/>
  <c r="AA64" i="35"/>
  <c r="AA2" i="35"/>
  <c r="Z4" i="35"/>
  <c r="Z5" i="35"/>
  <c r="Z6" i="35"/>
  <c r="Z7" i="35"/>
  <c r="Z8" i="35"/>
  <c r="Z9" i="35"/>
  <c r="Z10" i="35"/>
  <c r="Z11" i="35"/>
  <c r="Z12" i="35"/>
  <c r="Z13" i="35"/>
  <c r="Z14" i="35"/>
  <c r="Z15" i="35"/>
  <c r="Z16" i="35"/>
  <c r="Z17" i="35"/>
  <c r="Z18" i="35"/>
  <c r="Z19" i="35"/>
  <c r="Z20" i="35"/>
  <c r="Z21" i="35"/>
  <c r="Z24" i="35"/>
  <c r="Z25" i="35"/>
  <c r="Z27" i="35"/>
  <c r="Z28" i="35"/>
  <c r="Z29" i="35"/>
  <c r="Z30" i="35"/>
  <c r="Z31" i="35"/>
  <c r="Z32" i="35"/>
  <c r="Z33" i="35"/>
  <c r="Z34" i="35"/>
  <c r="Z35" i="35"/>
  <c r="Z36" i="35"/>
  <c r="Z37" i="35"/>
  <c r="Z38" i="35"/>
  <c r="Z39" i="35"/>
  <c r="Z40" i="35"/>
  <c r="Z41" i="35"/>
  <c r="Z42" i="35"/>
  <c r="Z43" i="35"/>
  <c r="Z44" i="35"/>
  <c r="Z45" i="35"/>
  <c r="Z46" i="35"/>
  <c r="Z47" i="35"/>
  <c r="Z48" i="35"/>
  <c r="Z49" i="35"/>
  <c r="Z50" i="35"/>
  <c r="Z55" i="35"/>
  <c r="Z56" i="35"/>
  <c r="Z57" i="35"/>
  <c r="Z58" i="35"/>
  <c r="Z59" i="35"/>
  <c r="Z60" i="35"/>
  <c r="Z61" i="35"/>
  <c r="Z62" i="35"/>
  <c r="Z64" i="35"/>
  <c r="Z2" i="35"/>
  <c r="Y4" i="35"/>
  <c r="Y5" i="35"/>
  <c r="Y6" i="35"/>
  <c r="Y7" i="35"/>
  <c r="Y8" i="35"/>
  <c r="Y9" i="35"/>
  <c r="Y10" i="35"/>
  <c r="Y11" i="35"/>
  <c r="Y12" i="35"/>
  <c r="Y13" i="35"/>
  <c r="Y14" i="35"/>
  <c r="Y15" i="35"/>
  <c r="Y16" i="35"/>
  <c r="Y17" i="35"/>
  <c r="Y18" i="35"/>
  <c r="Y19" i="35"/>
  <c r="Y20" i="35"/>
  <c r="Y21" i="35"/>
  <c r="Y23" i="35"/>
  <c r="Y24" i="35"/>
  <c r="Y25" i="35"/>
  <c r="Y26" i="35"/>
  <c r="Y27" i="35"/>
  <c r="Y28" i="35"/>
  <c r="Y29" i="35"/>
  <c r="Y30" i="35"/>
  <c r="Y31" i="35"/>
  <c r="Y32" i="35"/>
  <c r="Y33" i="35"/>
  <c r="Y34" i="35"/>
  <c r="Y35" i="35"/>
  <c r="Y36" i="35"/>
  <c r="Y37" i="35"/>
  <c r="Y38" i="35"/>
  <c r="Y39" i="35"/>
  <c r="Y40" i="35"/>
  <c r="Y41" i="35"/>
  <c r="Y42" i="35"/>
  <c r="Y43" i="35"/>
  <c r="Y44" i="35"/>
  <c r="Y45" i="35"/>
  <c r="Y46" i="35"/>
  <c r="Y47" i="35"/>
  <c r="Y48" i="35"/>
  <c r="Y49" i="35"/>
  <c r="Y50" i="35"/>
  <c r="Y55" i="35"/>
  <c r="Y56" i="35"/>
  <c r="Y57" i="35"/>
  <c r="Y58" i="35"/>
  <c r="Y59" i="35"/>
  <c r="Y60" i="35"/>
  <c r="Y61" i="35"/>
  <c r="Y62" i="35"/>
  <c r="Y2" i="35"/>
  <c r="X4" i="35"/>
  <c r="X5" i="35"/>
  <c r="X6" i="35"/>
  <c r="X7" i="35"/>
  <c r="X8" i="35"/>
  <c r="X9" i="35"/>
  <c r="X10" i="35"/>
  <c r="X11" i="35"/>
  <c r="X12" i="35"/>
  <c r="X13" i="35"/>
  <c r="X14" i="35"/>
  <c r="X15" i="35"/>
  <c r="X16" i="35"/>
  <c r="X17" i="35"/>
  <c r="X18" i="35"/>
  <c r="X19" i="35"/>
  <c r="X20" i="35"/>
  <c r="X21" i="35"/>
  <c r="X23" i="35"/>
  <c r="X24" i="35"/>
  <c r="X25" i="35"/>
  <c r="X26" i="35"/>
  <c r="X27" i="35"/>
  <c r="X28" i="35"/>
  <c r="X29" i="35"/>
  <c r="X30" i="35"/>
  <c r="X31" i="35"/>
  <c r="X32" i="35"/>
  <c r="X33" i="35"/>
  <c r="X34" i="35"/>
  <c r="X35" i="35"/>
  <c r="X36" i="35"/>
  <c r="X37" i="35"/>
  <c r="X38" i="35"/>
  <c r="X39" i="35"/>
  <c r="X40" i="35"/>
  <c r="X41" i="35"/>
  <c r="X42" i="35"/>
  <c r="X43" i="35"/>
  <c r="X44" i="35"/>
  <c r="X45" i="35"/>
  <c r="X46" i="35"/>
  <c r="X47" i="35"/>
  <c r="X48" i="35"/>
  <c r="X49" i="35"/>
  <c r="X50" i="35"/>
  <c r="X55" i="35"/>
  <c r="X56" i="35"/>
  <c r="X57" i="35"/>
  <c r="X58" i="35"/>
  <c r="X59" i="35"/>
  <c r="X60" i="35"/>
  <c r="X61" i="35"/>
  <c r="X62" i="35"/>
  <c r="X2" i="35"/>
  <c r="W4" i="35"/>
  <c r="W5" i="35"/>
  <c r="W6" i="35"/>
  <c r="W8" i="35"/>
  <c r="W9" i="35"/>
  <c r="W10" i="35"/>
  <c r="W11" i="35"/>
  <c r="W12" i="35"/>
  <c r="W13" i="35"/>
  <c r="W14" i="35"/>
  <c r="W15" i="35"/>
  <c r="W16" i="35"/>
  <c r="W17" i="35"/>
  <c r="W18" i="35"/>
  <c r="W19" i="35"/>
  <c r="W20" i="35"/>
  <c r="W21" i="35"/>
  <c r="W24" i="35"/>
  <c r="W25" i="35"/>
  <c r="W27" i="35"/>
  <c r="W28" i="35"/>
  <c r="W29" i="35"/>
  <c r="W30" i="35"/>
  <c r="W31" i="35"/>
  <c r="W32" i="35"/>
  <c r="W33" i="35"/>
  <c r="W34" i="35"/>
  <c r="W35" i="35"/>
  <c r="W36" i="35"/>
  <c r="W37" i="35"/>
  <c r="W38" i="35"/>
  <c r="W39" i="35"/>
  <c r="W40" i="35"/>
  <c r="W41" i="35"/>
  <c r="W42" i="35"/>
  <c r="W43" i="35"/>
  <c r="W44" i="35"/>
  <c r="W45" i="35"/>
  <c r="W46" i="35"/>
  <c r="W47" i="35"/>
  <c r="W48" i="35"/>
  <c r="W49" i="35"/>
  <c r="W50" i="35"/>
  <c r="W55" i="35"/>
  <c r="W56" i="35"/>
  <c r="W57" i="35"/>
  <c r="W58" i="35"/>
  <c r="W59" i="35"/>
  <c r="W60" i="35"/>
  <c r="W61" i="35"/>
  <c r="W62" i="35"/>
  <c r="W2" i="35"/>
  <c r="V4" i="35"/>
  <c r="V5" i="35"/>
  <c r="V6" i="35"/>
  <c r="V8" i="35"/>
  <c r="V9" i="35"/>
  <c r="V10" i="35"/>
  <c r="V11" i="35"/>
  <c r="V12" i="35"/>
  <c r="V13" i="35"/>
  <c r="V14" i="35"/>
  <c r="V15" i="35"/>
  <c r="V16" i="35"/>
  <c r="V17" i="35"/>
  <c r="V18" i="35"/>
  <c r="V19" i="35"/>
  <c r="V20" i="35"/>
  <c r="V21" i="35"/>
  <c r="V24" i="35"/>
  <c r="V25" i="35"/>
  <c r="V27" i="35"/>
  <c r="V28" i="35"/>
  <c r="V29" i="35"/>
  <c r="V30" i="35"/>
  <c r="V31" i="35"/>
  <c r="V32" i="35"/>
  <c r="V33" i="35"/>
  <c r="V34" i="35"/>
  <c r="V35" i="35"/>
  <c r="V36" i="35"/>
  <c r="V37" i="35"/>
  <c r="V38" i="35"/>
  <c r="V39" i="35"/>
  <c r="V40" i="35"/>
  <c r="V41" i="35"/>
  <c r="V42" i="35"/>
  <c r="V43" i="35"/>
  <c r="V44" i="35"/>
  <c r="V45" i="35"/>
  <c r="V46" i="35"/>
  <c r="V47" i="35"/>
  <c r="V48" i="35"/>
  <c r="V49" i="35"/>
  <c r="V50" i="35"/>
  <c r="V55" i="35"/>
  <c r="V56" i="35"/>
  <c r="V57" i="35"/>
  <c r="V58" i="35"/>
  <c r="V59" i="35"/>
  <c r="V60" i="35"/>
  <c r="V61" i="35"/>
  <c r="V62" i="35"/>
  <c r="V2" i="35"/>
  <c r="U64" i="35"/>
  <c r="U32" i="35"/>
  <c r="U8" i="35"/>
  <c r="U7" i="35"/>
  <c r="U3" i="35"/>
  <c r="U2" i="35"/>
  <c r="T4" i="35"/>
  <c r="T5" i="35"/>
  <c r="T6" i="35"/>
  <c r="T7" i="35"/>
  <c r="T8" i="35"/>
  <c r="T9" i="35"/>
  <c r="T10" i="35"/>
  <c r="T11" i="35"/>
  <c r="T12" i="35"/>
  <c r="T13" i="35"/>
  <c r="T14" i="35"/>
  <c r="T15" i="35"/>
  <c r="T16" i="35"/>
  <c r="T17" i="35"/>
  <c r="T18" i="35"/>
  <c r="T19" i="35"/>
  <c r="T20" i="35"/>
  <c r="T21" i="35"/>
  <c r="T23" i="35"/>
  <c r="T24" i="35"/>
  <c r="T25" i="35"/>
  <c r="T26" i="35"/>
  <c r="T27" i="35"/>
  <c r="T28" i="35"/>
  <c r="T29" i="35"/>
  <c r="T30" i="35"/>
  <c r="T31" i="35"/>
  <c r="T32" i="35"/>
  <c r="T33" i="35"/>
  <c r="T34" i="35"/>
  <c r="T35" i="35"/>
  <c r="T36" i="35"/>
  <c r="T37" i="35"/>
  <c r="T38" i="35"/>
  <c r="T39" i="35"/>
  <c r="T40" i="35"/>
  <c r="T41" i="35"/>
  <c r="T42" i="35"/>
  <c r="T43" i="35"/>
  <c r="T44" i="35"/>
  <c r="T45" i="35"/>
  <c r="T46" i="35"/>
  <c r="T47" i="35"/>
  <c r="T48" i="35"/>
  <c r="T49" i="35"/>
  <c r="T50" i="35"/>
  <c r="T55" i="35"/>
  <c r="T56" i="35"/>
  <c r="T57" i="35"/>
  <c r="T58" i="35"/>
  <c r="T59" i="35"/>
  <c r="T60" i="35"/>
  <c r="T61" i="35"/>
  <c r="T62" i="35"/>
  <c r="T63" i="35"/>
  <c r="T2" i="35"/>
  <c r="S4" i="35"/>
  <c r="S5" i="35"/>
  <c r="S6" i="35"/>
  <c r="S7" i="35"/>
  <c r="S9" i="35"/>
  <c r="S10" i="35"/>
  <c r="S11" i="35"/>
  <c r="S12" i="35"/>
  <c r="S13" i="35"/>
  <c r="S14" i="35"/>
  <c r="S15" i="35"/>
  <c r="S16" i="35"/>
  <c r="S17" i="35"/>
  <c r="S18" i="35"/>
  <c r="S19" i="35"/>
  <c r="S20" i="35"/>
  <c r="S21" i="35"/>
  <c r="S23" i="35"/>
  <c r="S24" i="35"/>
  <c r="S25" i="35"/>
  <c r="S26" i="35"/>
  <c r="S27" i="35"/>
  <c r="S28" i="35"/>
  <c r="S29" i="35"/>
  <c r="S30" i="35"/>
  <c r="S31" i="35"/>
  <c r="S33" i="35"/>
  <c r="S34" i="35"/>
  <c r="S36" i="35"/>
  <c r="S37" i="35"/>
  <c r="S38" i="35"/>
  <c r="S39" i="35"/>
  <c r="S40" i="35"/>
  <c r="S41" i="35"/>
  <c r="S42" i="35"/>
  <c r="S43" i="35"/>
  <c r="S44" i="35"/>
  <c r="S45" i="35"/>
  <c r="S46" i="35"/>
  <c r="S47" i="35"/>
  <c r="S48" i="35"/>
  <c r="S49" i="35"/>
  <c r="S50" i="35"/>
  <c r="S55" i="35"/>
  <c r="S56" i="35"/>
  <c r="S57" i="35"/>
  <c r="S58" i="35"/>
  <c r="S59" i="35"/>
  <c r="S60" i="35"/>
  <c r="S61" i="35"/>
  <c r="S62" i="35"/>
  <c r="S2" i="35"/>
  <c r="R4" i="35"/>
  <c r="R5" i="35"/>
  <c r="R6" i="35"/>
  <c r="R7" i="35"/>
  <c r="R9" i="35"/>
  <c r="R10" i="35"/>
  <c r="R11" i="35"/>
  <c r="R12" i="35"/>
  <c r="R13" i="35"/>
  <c r="R14" i="35"/>
  <c r="R15" i="35"/>
  <c r="R16" i="35"/>
  <c r="R17" i="35"/>
  <c r="R18" i="35"/>
  <c r="R19" i="35"/>
  <c r="R20" i="35"/>
  <c r="R21" i="35"/>
  <c r="R23" i="35"/>
  <c r="R24" i="35"/>
  <c r="R25" i="35"/>
  <c r="R26" i="35"/>
  <c r="R27" i="35"/>
  <c r="R28" i="35"/>
  <c r="R29" i="35"/>
  <c r="R31" i="35"/>
  <c r="R34" i="35"/>
  <c r="R35" i="35"/>
  <c r="R36" i="35"/>
  <c r="R37" i="35"/>
  <c r="R39" i="35"/>
  <c r="R40" i="35"/>
  <c r="R41" i="35"/>
  <c r="R42" i="35"/>
  <c r="R43" i="35"/>
  <c r="R44" i="35"/>
  <c r="R45" i="35"/>
  <c r="R46" i="35"/>
  <c r="R47" i="35"/>
  <c r="R48" i="35"/>
  <c r="R49" i="35"/>
  <c r="R50" i="35"/>
  <c r="R55" i="35"/>
  <c r="R56" i="35"/>
  <c r="R57" i="35"/>
  <c r="R58" i="35"/>
  <c r="R59" i="35"/>
  <c r="R60" i="35"/>
  <c r="R61" i="35"/>
  <c r="R62" i="35"/>
  <c r="R2" i="35"/>
  <c r="Q4" i="35"/>
  <c r="Q5" i="35"/>
  <c r="Q6" i="35"/>
  <c r="Q9" i="35"/>
  <c r="Q10" i="35"/>
  <c r="Q11" i="35"/>
  <c r="Q12" i="35"/>
  <c r="Q13" i="35"/>
  <c r="Q15" i="35"/>
  <c r="Q16" i="35"/>
  <c r="Q17" i="35"/>
  <c r="Q18" i="35"/>
  <c r="Q19" i="35"/>
  <c r="Q20" i="35"/>
  <c r="Q21" i="35"/>
  <c r="Q23" i="35"/>
  <c r="Q24" i="35"/>
  <c r="Q25" i="35"/>
  <c r="Q26" i="35"/>
  <c r="Q27" i="35"/>
  <c r="Q28" i="35"/>
  <c r="Q29" i="35"/>
  <c r="Q30" i="35"/>
  <c r="Q31" i="35"/>
  <c r="Q33" i="35"/>
  <c r="Q34" i="35"/>
  <c r="Q35" i="35"/>
  <c r="Q36" i="35"/>
  <c r="Q37" i="35"/>
  <c r="Q38" i="35"/>
  <c r="Q39" i="35"/>
  <c r="Q40" i="35"/>
  <c r="Q41" i="35"/>
  <c r="Q42" i="35"/>
  <c r="Q43" i="35"/>
  <c r="Q44" i="35"/>
  <c r="Q45" i="35"/>
  <c r="Q46" i="35"/>
  <c r="Q47" i="35"/>
  <c r="Q48" i="35"/>
  <c r="Q49" i="35"/>
  <c r="Q50" i="35"/>
  <c r="Q55" i="35"/>
  <c r="Q56" i="35"/>
  <c r="Q57" i="35"/>
  <c r="Q58" i="35"/>
  <c r="Q59" i="35"/>
  <c r="Q60" i="35"/>
  <c r="Q61" i="35"/>
  <c r="Q62" i="35"/>
  <c r="O4" i="35"/>
  <c r="O5" i="35"/>
  <c r="O6" i="35"/>
  <c r="O7" i="35"/>
  <c r="O9" i="35"/>
  <c r="O10" i="35"/>
  <c r="O11" i="35"/>
  <c r="O12" i="35"/>
  <c r="O13" i="35"/>
  <c r="O14" i="35"/>
  <c r="O15" i="35"/>
  <c r="O16" i="35"/>
  <c r="O17" i="35"/>
  <c r="O18" i="35"/>
  <c r="O19" i="35"/>
  <c r="O20" i="35"/>
  <c r="O21" i="35"/>
  <c r="O23" i="35"/>
  <c r="O24" i="35"/>
  <c r="O25" i="35"/>
  <c r="O26" i="35"/>
  <c r="O27" i="35"/>
  <c r="O28" i="35"/>
  <c r="O34" i="35"/>
  <c r="O36" i="35"/>
  <c r="O37" i="35"/>
  <c r="O39" i="35"/>
  <c r="O40" i="35"/>
  <c r="O41" i="35"/>
  <c r="O42" i="35"/>
  <c r="O43" i="35"/>
  <c r="O44" i="35"/>
  <c r="O45" i="35"/>
  <c r="O46" i="35"/>
  <c r="O47" i="35"/>
  <c r="O48" i="35"/>
  <c r="O49" i="35"/>
  <c r="O50" i="35"/>
  <c r="O55" i="35"/>
  <c r="O56" i="35"/>
  <c r="O57" i="35"/>
  <c r="O58" i="35"/>
  <c r="O59" i="35"/>
  <c r="O60" i="35"/>
  <c r="O61" i="35"/>
  <c r="O62" i="35"/>
  <c r="O2" i="35"/>
  <c r="N4" i="35"/>
  <c r="N5" i="35"/>
  <c r="N6" i="35"/>
  <c r="N7" i="35"/>
  <c r="N9" i="35"/>
  <c r="N10" i="35"/>
  <c r="N11" i="35"/>
  <c r="N12" i="35"/>
  <c r="N13" i="35"/>
  <c r="N14" i="35"/>
  <c r="N15" i="35"/>
  <c r="N16" i="35"/>
  <c r="N17" i="35"/>
  <c r="N18" i="35"/>
  <c r="N19" i="35"/>
  <c r="N20" i="35"/>
  <c r="N21" i="35"/>
  <c r="N23" i="35"/>
  <c r="N24" i="35"/>
  <c r="N25" i="35"/>
  <c r="N26" i="35"/>
  <c r="N27" i="35"/>
  <c r="N28" i="35"/>
  <c r="N29" i="35"/>
  <c r="N31" i="35"/>
  <c r="N34" i="35"/>
  <c r="N36" i="35"/>
  <c r="N37" i="35"/>
  <c r="N38" i="35"/>
  <c r="N39" i="35"/>
  <c r="N40" i="35"/>
  <c r="N41" i="35"/>
  <c r="N42" i="35"/>
  <c r="N43" i="35"/>
  <c r="N44" i="35"/>
  <c r="N45" i="35"/>
  <c r="N46" i="35"/>
  <c r="N47" i="35"/>
  <c r="N48" i="35"/>
  <c r="N49" i="35"/>
  <c r="N50" i="35"/>
  <c r="N55" i="35"/>
  <c r="N56" i="35"/>
  <c r="N57" i="35"/>
  <c r="N58" i="35"/>
  <c r="N59" i="35"/>
  <c r="N60" i="35"/>
  <c r="N61" i="35"/>
  <c r="N62" i="35"/>
  <c r="N3" i="35"/>
  <c r="N2" i="35"/>
  <c r="M4" i="35"/>
  <c r="M5" i="35"/>
  <c r="M6" i="35"/>
  <c r="M7" i="35"/>
  <c r="M8" i="35"/>
  <c r="M9" i="35"/>
  <c r="M10" i="35"/>
  <c r="M11" i="35"/>
  <c r="M12" i="35"/>
  <c r="M13" i="35"/>
  <c r="M14" i="35"/>
  <c r="M15" i="35"/>
  <c r="M16" i="35"/>
  <c r="M17" i="35"/>
  <c r="M18" i="35"/>
  <c r="M19" i="35"/>
  <c r="M20" i="35"/>
  <c r="M21" i="35"/>
  <c r="M23" i="35"/>
  <c r="M24" i="35"/>
  <c r="M25" i="35"/>
  <c r="M26" i="35"/>
  <c r="M27" i="35"/>
  <c r="M28" i="35"/>
  <c r="M29" i="35"/>
  <c r="M30" i="35"/>
  <c r="M31" i="35"/>
  <c r="M32" i="35"/>
  <c r="M33" i="35"/>
  <c r="M34" i="35"/>
  <c r="M35" i="35"/>
  <c r="M36" i="35"/>
  <c r="M37" i="35"/>
  <c r="M38" i="35"/>
  <c r="M39" i="35"/>
  <c r="M40" i="35"/>
  <c r="M41" i="35"/>
  <c r="M42" i="35"/>
  <c r="M43" i="35"/>
  <c r="M44" i="35"/>
  <c r="M45" i="35"/>
  <c r="M46" i="35"/>
  <c r="M47" i="35"/>
  <c r="M48" i="35"/>
  <c r="M49" i="35"/>
  <c r="M50" i="35"/>
  <c r="M55" i="35"/>
  <c r="M56" i="35"/>
  <c r="M57" i="35"/>
  <c r="M58" i="35"/>
  <c r="M59" i="35"/>
  <c r="M60" i="35"/>
  <c r="M61" i="35"/>
  <c r="M62" i="35"/>
  <c r="M63" i="35"/>
  <c r="M2" i="35"/>
  <c r="L4" i="35"/>
  <c r="L5" i="35"/>
  <c r="L6" i="35"/>
  <c r="L7" i="35"/>
  <c r="L9" i="35"/>
  <c r="L10" i="35"/>
  <c r="L11" i="35"/>
  <c r="L12" i="35"/>
  <c r="L13" i="35"/>
  <c r="L14" i="35"/>
  <c r="L15" i="35"/>
  <c r="L16" i="35"/>
  <c r="L17" i="35"/>
  <c r="L18" i="35"/>
  <c r="L19" i="35"/>
  <c r="L20" i="35"/>
  <c r="L23" i="35"/>
  <c r="L24" i="35"/>
  <c r="L25" i="35"/>
  <c r="L26" i="35"/>
  <c r="L27" i="35"/>
  <c r="L28" i="35"/>
  <c r="L29" i="35"/>
  <c r="L30" i="35"/>
  <c r="L31" i="35"/>
  <c r="L33" i="35"/>
  <c r="L34" i="35"/>
  <c r="L35" i="35"/>
  <c r="L36" i="35"/>
  <c r="L37" i="35"/>
  <c r="L38" i="35"/>
  <c r="L39" i="35"/>
  <c r="L40" i="35"/>
  <c r="L41" i="35"/>
  <c r="L42" i="35"/>
  <c r="L43" i="35"/>
  <c r="L44" i="35"/>
  <c r="L45" i="35"/>
  <c r="L46" i="35"/>
  <c r="L47" i="35"/>
  <c r="L48" i="35"/>
  <c r="L49" i="35"/>
  <c r="L50" i="35"/>
  <c r="L55" i="35"/>
  <c r="L56" i="35"/>
  <c r="L57" i="35"/>
  <c r="L58" i="35"/>
  <c r="L59" i="35"/>
  <c r="L60" i="35"/>
  <c r="L61" i="35"/>
  <c r="L62" i="35"/>
  <c r="L63" i="35"/>
  <c r="L2" i="35"/>
  <c r="K4" i="35"/>
  <c r="K5" i="35"/>
  <c r="K6" i="35"/>
  <c r="K7" i="35"/>
  <c r="K9" i="35"/>
  <c r="K10" i="35"/>
  <c r="K11" i="35"/>
  <c r="K12" i="35"/>
  <c r="K14" i="35"/>
  <c r="K15" i="35"/>
  <c r="K16" i="35"/>
  <c r="K17" i="35"/>
  <c r="K18" i="35"/>
  <c r="K19" i="35"/>
  <c r="K20" i="35"/>
  <c r="K21" i="35"/>
  <c r="K23" i="35"/>
  <c r="K24" i="35"/>
  <c r="K25" i="35"/>
  <c r="K26" i="35"/>
  <c r="K27" i="35"/>
  <c r="K28" i="35"/>
  <c r="K29" i="35"/>
  <c r="K30" i="35"/>
  <c r="K31" i="35"/>
  <c r="K33" i="35"/>
  <c r="K34" i="35"/>
  <c r="K36" i="35"/>
  <c r="K37" i="35"/>
  <c r="K38" i="35"/>
  <c r="K39" i="35"/>
  <c r="K40" i="35"/>
  <c r="K41" i="35"/>
  <c r="K42" i="35"/>
  <c r="K43" i="35"/>
  <c r="K44" i="35"/>
  <c r="K45" i="35"/>
  <c r="K46" i="35"/>
  <c r="K47" i="35"/>
  <c r="K48" i="35"/>
  <c r="K49" i="35"/>
  <c r="K50" i="35"/>
  <c r="K55" i="35"/>
  <c r="K56" i="35"/>
  <c r="K57" i="35"/>
  <c r="K58" i="35"/>
  <c r="K59" i="35"/>
  <c r="K60" i="35"/>
  <c r="K61" i="35"/>
  <c r="K62" i="35"/>
  <c r="K2" i="35"/>
  <c r="J2" i="35"/>
  <c r="S5" i="10"/>
  <c r="S7" i="10"/>
  <c r="S9" i="10"/>
  <c r="S11" i="10"/>
  <c r="S12" i="10"/>
  <c r="S13" i="10"/>
  <c r="S15" i="10"/>
  <c r="S16" i="10"/>
  <c r="S17" i="10"/>
  <c r="S18" i="10"/>
  <c r="S19" i="10"/>
  <c r="S20" i="10"/>
  <c r="S22" i="10"/>
  <c r="S23" i="10"/>
  <c r="S24" i="10"/>
  <c r="S25" i="10"/>
  <c r="R5" i="10"/>
  <c r="R6" i="10"/>
  <c r="R7" i="10"/>
  <c r="R9" i="10"/>
  <c r="R11" i="10"/>
  <c r="R12" i="10"/>
  <c r="R13" i="10"/>
  <c r="R16" i="10"/>
  <c r="R17" i="10"/>
  <c r="R18" i="10"/>
  <c r="R19" i="10"/>
  <c r="R20" i="10"/>
  <c r="R21" i="10"/>
  <c r="R22" i="10"/>
  <c r="R23" i="10"/>
  <c r="R24" i="10"/>
  <c r="R25" i="10"/>
  <c r="Q5" i="10"/>
  <c r="Q6" i="10"/>
  <c r="Q7" i="10"/>
  <c r="Q9" i="10"/>
  <c r="Q11" i="10"/>
  <c r="Q12" i="10"/>
  <c r="Q13" i="10"/>
  <c r="Q15" i="10"/>
  <c r="Q16" i="10"/>
  <c r="Q17" i="10"/>
  <c r="Q18" i="10"/>
  <c r="Q19" i="10"/>
  <c r="Q20" i="10"/>
  <c r="Q21" i="10"/>
  <c r="Q22" i="10"/>
  <c r="Q23" i="10"/>
  <c r="Q24" i="10"/>
  <c r="Q25" i="10"/>
  <c r="P5" i="10"/>
  <c r="P6" i="10"/>
  <c r="P7" i="10"/>
  <c r="P9" i="10"/>
  <c r="P11" i="10"/>
  <c r="P12" i="10"/>
  <c r="P13" i="10"/>
  <c r="P15" i="10"/>
  <c r="P16" i="10"/>
  <c r="P17" i="10"/>
  <c r="P18" i="10"/>
  <c r="P19" i="10"/>
  <c r="P20" i="10"/>
  <c r="P21" i="10"/>
  <c r="P22" i="10"/>
  <c r="P23" i="10"/>
  <c r="P24" i="10"/>
  <c r="P25" i="10"/>
  <c r="O6" i="10"/>
  <c r="O7" i="10"/>
  <c r="O9" i="10"/>
  <c r="O11" i="10"/>
  <c r="O12" i="10"/>
  <c r="O13" i="10"/>
  <c r="O16" i="10"/>
  <c r="O18" i="10"/>
  <c r="O19" i="10"/>
  <c r="O20" i="10"/>
  <c r="O21" i="10"/>
  <c r="O22" i="10"/>
  <c r="O23" i="10"/>
  <c r="O24" i="10"/>
  <c r="O25" i="10"/>
  <c r="N9" i="10"/>
  <c r="N11" i="10"/>
  <c r="N12" i="10"/>
  <c r="N13" i="10"/>
  <c r="N16" i="10"/>
  <c r="N18" i="10"/>
  <c r="N19" i="10"/>
  <c r="N20" i="10"/>
  <c r="N21" i="10"/>
  <c r="N22" i="10"/>
  <c r="N23" i="10"/>
  <c r="N24" i="10"/>
  <c r="N25" i="10"/>
  <c r="N6" i="10"/>
  <c r="N7" i="10"/>
  <c r="K82" i="29"/>
  <c r="K84" i="29" s="1"/>
  <c r="K85" i="29" s="1"/>
  <c r="H21" i="29" s="1"/>
  <c r="S4" i="10" s="1"/>
  <c r="P13" i="29"/>
  <c r="J13" i="29"/>
  <c r="P12" i="29"/>
  <c r="J12" i="29"/>
  <c r="P11" i="29"/>
  <c r="J11" i="29"/>
  <c r="J10" i="29"/>
  <c r="J9" i="29"/>
  <c r="I16" i="29" s="1"/>
  <c r="K92" i="29" s="1"/>
  <c r="S2" i="29" a="1"/>
  <c r="S2" i="29" s="1"/>
  <c r="I16" i="10" l="1"/>
  <c r="I28" i="10"/>
  <c r="K28" i="10" s="1"/>
  <c r="K23" i="10"/>
  <c r="I27" i="10"/>
  <c r="K27" i="10" s="1"/>
  <c r="I26" i="10"/>
  <c r="K26" i="10" s="1"/>
  <c r="I32" i="10"/>
  <c r="K32" i="10" s="1"/>
  <c r="AA3" i="35"/>
  <c r="P19" i="29"/>
  <c r="K97" i="29" s="1"/>
  <c r="K99" i="29" s="1"/>
  <c r="K100" i="29" s="1"/>
  <c r="H26" i="29" s="1"/>
  <c r="I15" i="29"/>
  <c r="K87" i="29" s="1"/>
  <c r="K88" i="29" s="1"/>
  <c r="K89" i="29" s="1"/>
  <c r="K90" i="29" s="1"/>
  <c r="H50" i="29" s="1"/>
  <c r="K93" i="29"/>
  <c r="K94" i="29" s="1"/>
  <c r="K95" i="29" s="1"/>
  <c r="H40" i="29" s="1"/>
  <c r="I7" i="10" l="1"/>
  <c r="K7" i="10" s="1"/>
  <c r="K16" i="10"/>
  <c r="I12" i="10"/>
  <c r="K12" i="10" s="1"/>
  <c r="S21" i="10"/>
  <c r="AA32" i="35"/>
  <c r="S14" i="10"/>
  <c r="S6" i="10"/>
  <c r="AA8" i="35"/>
  <c r="K81" i="28"/>
  <c r="K83" i="28" s="1"/>
  <c r="K84" i="28" s="1"/>
  <c r="H20" i="28" s="1"/>
  <c r="P18" i="28"/>
  <c r="J12" i="28"/>
  <c r="I14" i="28" s="1"/>
  <c r="K86" i="28" s="1"/>
  <c r="K88" i="28" s="1"/>
  <c r="K89" i="28" s="1"/>
  <c r="H76" i="28" s="1"/>
  <c r="J11" i="28"/>
  <c r="I16" i="28" s="1"/>
  <c r="K96" i="28" s="1"/>
  <c r="K98" i="28" s="1"/>
  <c r="K99" i="28" s="1"/>
  <c r="H40" i="28" s="1"/>
  <c r="J9" i="28"/>
  <c r="I15" i="28" s="1"/>
  <c r="K91" i="28" s="1"/>
  <c r="S2" i="28" a="1"/>
  <c r="S2" i="28" s="1"/>
  <c r="R4" i="10" l="1"/>
  <c r="Z3" i="35"/>
  <c r="R15" i="10"/>
  <c r="Z23" i="35"/>
  <c r="Z63" i="35"/>
  <c r="K92" i="28"/>
  <c r="K93" i="28" s="1"/>
  <c r="K94" i="28" s="1"/>
  <c r="H39" i="28" s="1"/>
  <c r="R14" i="10" l="1"/>
  <c r="K78" i="27"/>
  <c r="K80" i="27" s="1"/>
  <c r="K81" i="27" s="1"/>
  <c r="H17" i="27" s="1"/>
  <c r="P15" i="27"/>
  <c r="I13" i="27"/>
  <c r="J13" i="27" s="1"/>
  <c r="H73" i="27" s="1"/>
  <c r="G10" i="27"/>
  <c r="J10" i="27" s="1"/>
  <c r="J9" i="27"/>
  <c r="I12" i="27" s="1"/>
  <c r="K83" i="27" s="1"/>
  <c r="S2" i="27" a="1"/>
  <c r="S2" i="27" s="1"/>
  <c r="Y64" i="35" l="1"/>
  <c r="Q4" i="10"/>
  <c r="Y3" i="35"/>
  <c r="K84" i="27"/>
  <c r="K85" i="27" s="1"/>
  <c r="K86" i="27" s="1"/>
  <c r="H36" i="27" s="1"/>
  <c r="Q14" i="10" l="1"/>
  <c r="K78" i="26"/>
  <c r="K80" i="26" s="1"/>
  <c r="K81" i="26" s="1"/>
  <c r="H17" i="26" s="1"/>
  <c r="P15" i="26"/>
  <c r="I13" i="26"/>
  <c r="J13" i="26" s="1"/>
  <c r="H73" i="26" s="1"/>
  <c r="G10" i="26"/>
  <c r="J10" i="26" s="1"/>
  <c r="J9" i="26"/>
  <c r="I12" i="26" s="1"/>
  <c r="K83" i="26" s="1"/>
  <c r="S2" i="26" a="1"/>
  <c r="S2" i="26" s="1"/>
  <c r="P4" i="10" l="1"/>
  <c r="X3" i="35"/>
  <c r="X64" i="35"/>
  <c r="K84" i="26"/>
  <c r="K85" i="26" s="1"/>
  <c r="K86" i="26" s="1"/>
  <c r="H36" i="26" s="1"/>
  <c r="P14" i="10" l="1"/>
  <c r="K88" i="25"/>
  <c r="K90" i="25" s="1"/>
  <c r="K91" i="25" s="1"/>
  <c r="H27" i="25" s="1"/>
  <c r="P25" i="25"/>
  <c r="J16" i="25"/>
  <c r="I18" i="25" s="1"/>
  <c r="G15" i="25"/>
  <c r="J15" i="25" s="1"/>
  <c r="G14" i="25"/>
  <c r="J14" i="25" s="1"/>
  <c r="J12" i="25"/>
  <c r="I23" i="25" s="1"/>
  <c r="K108" i="25" s="1"/>
  <c r="K110" i="25" s="1"/>
  <c r="K111" i="25" s="1"/>
  <c r="H50" i="25" s="1"/>
  <c r="J11" i="25"/>
  <c r="K113" i="25" s="1"/>
  <c r="J10" i="25"/>
  <c r="J9" i="25"/>
  <c r="S2" i="25" a="1"/>
  <c r="S2" i="25" s="1"/>
  <c r="O4" i="10" l="1"/>
  <c r="W3" i="35"/>
  <c r="O17" i="10"/>
  <c r="W26" i="35"/>
  <c r="I22" i="25"/>
  <c r="I21" i="25"/>
  <c r="K103" i="25" s="1"/>
  <c r="K104" i="25" s="1"/>
  <c r="K105" i="25" s="1"/>
  <c r="K106" i="25" s="1"/>
  <c r="H46" i="25" s="1"/>
  <c r="K114" i="25"/>
  <c r="K115" i="25" s="1"/>
  <c r="K116" i="25" s="1"/>
  <c r="H47" i="25" s="1"/>
  <c r="I19" i="25"/>
  <c r="K98" i="25" s="1"/>
  <c r="I20" i="25"/>
  <c r="K93" i="25" s="1"/>
  <c r="O15" i="10" l="1"/>
  <c r="W23" i="35"/>
  <c r="O14" i="10"/>
  <c r="K99" i="25"/>
  <c r="K100" i="25" s="1"/>
  <c r="K101" i="25" s="1"/>
  <c r="H83" i="25" s="1"/>
  <c r="K94" i="25"/>
  <c r="K95" i="25" s="1"/>
  <c r="K96" i="25" s="1"/>
  <c r="H31" i="25" s="1"/>
  <c r="W64" i="35" l="1"/>
  <c r="O5" i="10"/>
  <c r="W7" i="35"/>
  <c r="K88" i="24"/>
  <c r="K90" i="24" s="1"/>
  <c r="K91" i="24" s="1"/>
  <c r="H27" i="24" s="1"/>
  <c r="P25" i="24"/>
  <c r="J16" i="24"/>
  <c r="I18" i="24" s="1"/>
  <c r="G15" i="24"/>
  <c r="J15" i="24" s="1"/>
  <c r="G14" i="24"/>
  <c r="J14" i="24" s="1"/>
  <c r="J12" i="24"/>
  <c r="I23" i="24" s="1"/>
  <c r="K108" i="24" s="1"/>
  <c r="K110" i="24" s="1"/>
  <c r="K111" i="24" s="1"/>
  <c r="H50" i="24" s="1"/>
  <c r="J11" i="24"/>
  <c r="K113" i="24" s="1"/>
  <c r="J10" i="24"/>
  <c r="J9" i="24"/>
  <c r="S2" i="24" a="1"/>
  <c r="S2" i="24" s="1"/>
  <c r="N4" i="10" l="1"/>
  <c r="V3" i="35"/>
  <c r="N17" i="10"/>
  <c r="V26" i="35"/>
  <c r="I21" i="24"/>
  <c r="K103" i="24" s="1"/>
  <c r="K104" i="24"/>
  <c r="K105" i="24" s="1"/>
  <c r="K106" i="24" s="1"/>
  <c r="H46" i="24" s="1"/>
  <c r="K114" i="24"/>
  <c r="K115" i="24" s="1"/>
  <c r="K116" i="24" s="1"/>
  <c r="H47" i="24" s="1"/>
  <c r="I20" i="24"/>
  <c r="K93" i="24" s="1"/>
  <c r="I19" i="24"/>
  <c r="K98" i="24" s="1"/>
  <c r="I22" i="24"/>
  <c r="N15" i="10" l="1"/>
  <c r="V23" i="35"/>
  <c r="N14" i="10"/>
  <c r="K99" i="24"/>
  <c r="K100" i="24" s="1"/>
  <c r="K101" i="24" s="1"/>
  <c r="H83" i="24" s="1"/>
  <c r="K94" i="24"/>
  <c r="K95" i="24" s="1"/>
  <c r="K96" i="24" s="1"/>
  <c r="H31" i="24" s="1"/>
  <c r="I17" i="10" l="1"/>
  <c r="K17" i="10" s="1"/>
  <c r="I15" i="10"/>
  <c r="N5" i="10"/>
  <c r="V7" i="35"/>
  <c r="V64" i="35"/>
  <c r="P33" i="20"/>
  <c r="J25" i="20"/>
  <c r="J22" i="20"/>
  <c r="J21" i="20"/>
  <c r="J18" i="20"/>
  <c r="J17" i="20"/>
  <c r="J14" i="20"/>
  <c r="J13" i="20"/>
  <c r="J10" i="20"/>
  <c r="J9" i="20"/>
  <c r="S2" i="20" a="1"/>
  <c r="S2" i="20" s="1"/>
  <c r="K15" i="10" l="1"/>
  <c r="I28" i="20"/>
  <c r="K96" i="20" s="1"/>
  <c r="K97" i="20" s="1"/>
  <c r="K98" i="20" l="1"/>
  <c r="K99" i="20" s="1"/>
  <c r="H35" i="20" s="1"/>
  <c r="T3" i="35" s="1"/>
  <c r="J44" i="19"/>
  <c r="J41" i="19"/>
  <c r="J40" i="19"/>
  <c r="J39" i="19"/>
  <c r="J38" i="19"/>
  <c r="J37" i="19"/>
  <c r="J36" i="19"/>
  <c r="J35" i="19"/>
  <c r="G32" i="19"/>
  <c r="J32" i="19" s="1"/>
  <c r="I48" i="19" s="1"/>
  <c r="H113" i="19" s="1"/>
  <c r="Q63" i="35" s="1"/>
  <c r="G31" i="19"/>
  <c r="J31" i="19" s="1"/>
  <c r="I50" i="19" s="1"/>
  <c r="K123" i="19" s="1"/>
  <c r="J29" i="19"/>
  <c r="O28" i="19"/>
  <c r="P28" i="19" s="1"/>
  <c r="J28" i="19"/>
  <c r="J27" i="19"/>
  <c r="I52" i="19" s="1"/>
  <c r="K133" i="19" s="1"/>
  <c r="J26" i="19"/>
  <c r="J24" i="19"/>
  <c r="O23" i="19"/>
  <c r="P23" i="19" s="1"/>
  <c r="J23" i="19"/>
  <c r="J22" i="19"/>
  <c r="O21" i="19"/>
  <c r="P21" i="19" s="1"/>
  <c r="J21" i="19"/>
  <c r="J19" i="19"/>
  <c r="O18" i="19"/>
  <c r="P18" i="19" s="1"/>
  <c r="J18" i="19"/>
  <c r="J15" i="19"/>
  <c r="J14" i="19"/>
  <c r="O13" i="19"/>
  <c r="P13" i="19" s="1"/>
  <c r="J13" i="19"/>
  <c r="O12" i="19"/>
  <c r="P12" i="19" s="1"/>
  <c r="J12" i="19"/>
  <c r="J11" i="19"/>
  <c r="O10" i="19"/>
  <c r="P10" i="19" s="1"/>
  <c r="J10" i="19"/>
  <c r="J9" i="19"/>
  <c r="O8" i="19"/>
  <c r="P8" i="19" s="1"/>
  <c r="J8" i="19"/>
  <c r="S2" i="19" a="1"/>
  <c r="S2" i="19" s="1"/>
  <c r="I49" i="19" l="1"/>
  <c r="K138" i="19" s="1"/>
  <c r="K139" i="19" s="1"/>
  <c r="K140" i="19" s="1"/>
  <c r="K141" i="19" s="1"/>
  <c r="H76" i="19" s="1"/>
  <c r="I51" i="19"/>
  <c r="I46" i="19"/>
  <c r="K118" i="19" s="1"/>
  <c r="K119" i="19" s="1"/>
  <c r="K120" i="19" s="1"/>
  <c r="K121" i="19" s="1"/>
  <c r="H57" i="19" s="1"/>
  <c r="Q3" i="35" s="1"/>
  <c r="I47" i="19"/>
  <c r="K143" i="19" s="1"/>
  <c r="K144" i="19" s="1"/>
  <c r="K145" i="19" s="1"/>
  <c r="K146" i="19" s="1"/>
  <c r="H86" i="19" s="1"/>
  <c r="Q32" i="35" s="1"/>
  <c r="K124" i="19"/>
  <c r="K125" i="19" s="1"/>
  <c r="K126" i="19" s="1"/>
  <c r="H61" i="19" s="1"/>
  <c r="Q7" i="35" s="1"/>
  <c r="P55" i="19"/>
  <c r="K128" i="19" s="1"/>
  <c r="K134" i="19"/>
  <c r="K135" i="19" s="1"/>
  <c r="K136" i="19" s="1"/>
  <c r="H68" i="19" s="1"/>
  <c r="Q14" i="35" s="1"/>
  <c r="I5" i="10" l="1"/>
  <c r="K129" i="19"/>
  <c r="K130" i="19" s="1"/>
  <c r="K131" i="19" s="1"/>
  <c r="H62" i="19" s="1"/>
  <c r="Q8" i="35" s="1"/>
  <c r="K5" i="10" l="1"/>
  <c r="P17" i="18"/>
  <c r="J12" i="18"/>
  <c r="J11" i="18"/>
  <c r="J10" i="18"/>
  <c r="J9" i="18"/>
  <c r="S2" i="18" a="1"/>
  <c r="S2" i="18" s="1"/>
  <c r="I14" i="18" l="1"/>
  <c r="K80" i="18" s="1"/>
  <c r="K81" i="18"/>
  <c r="K82" i="18" s="1"/>
  <c r="K83" i="18" s="1"/>
  <c r="H19" i="18" s="1"/>
  <c r="M3" i="35" s="1"/>
  <c r="K99" i="17" l="1"/>
  <c r="K100" i="17" s="1"/>
  <c r="K101" i="17" s="1"/>
  <c r="K102" i="17" s="1"/>
  <c r="H52" i="17" s="1"/>
  <c r="L32" i="35" s="1"/>
  <c r="P21" i="17"/>
  <c r="K89" i="17" s="1"/>
  <c r="J15" i="17"/>
  <c r="J14" i="17"/>
  <c r="K104" i="17" s="1"/>
  <c r="J13" i="17"/>
  <c r="J12" i="17"/>
  <c r="I17" i="17" s="1"/>
  <c r="K84" i="17" s="1"/>
  <c r="S2" i="17" a="1"/>
  <c r="S2" i="17" s="1"/>
  <c r="I16" i="17" l="1"/>
  <c r="I19" i="17"/>
  <c r="K94" i="17" s="1"/>
  <c r="K95" i="17" s="1"/>
  <c r="K96" i="17" s="1"/>
  <c r="K97" i="17" s="1"/>
  <c r="H42" i="17" s="1"/>
  <c r="K85" i="17"/>
  <c r="K86" i="17" s="1"/>
  <c r="K87" i="17" s="1"/>
  <c r="H23" i="17" s="1"/>
  <c r="L3" i="35" s="1"/>
  <c r="K105" i="17"/>
  <c r="K106" i="17" s="1"/>
  <c r="K107" i="17" s="1"/>
  <c r="K90" i="17"/>
  <c r="K91" i="17" s="1"/>
  <c r="K92" i="17" s="1"/>
  <c r="H28" i="17" s="1"/>
  <c r="L8" i="35" s="1"/>
  <c r="H41" i="17" l="1"/>
  <c r="L21" i="35"/>
  <c r="I13" i="10"/>
  <c r="K14" i="10"/>
  <c r="G25" i="16"/>
  <c r="J25" i="16" s="1"/>
  <c r="I32" i="16" s="1"/>
  <c r="K120" i="16" s="1"/>
  <c r="J24" i="16"/>
  <c r="I31" i="16" s="1"/>
  <c r="J21" i="16"/>
  <c r="J20" i="16"/>
  <c r="P19" i="16"/>
  <c r="J19" i="16"/>
  <c r="J16" i="16"/>
  <c r="P15" i="16"/>
  <c r="J15" i="16"/>
  <c r="I28" i="16" s="1"/>
  <c r="K100" i="16" s="1"/>
  <c r="J12" i="16"/>
  <c r="J11" i="16"/>
  <c r="P10" i="16"/>
  <c r="J10" i="16"/>
  <c r="P9" i="16"/>
  <c r="J9" i="16"/>
  <c r="S2" i="16" a="1"/>
  <c r="S2" i="16" s="1"/>
  <c r="K13" i="10" l="1"/>
  <c r="P36" i="16"/>
  <c r="K105" i="16" s="1"/>
  <c r="K106" i="16" s="1"/>
  <c r="I30" i="16"/>
  <c r="K115" i="16" s="1"/>
  <c r="K116" i="16" s="1"/>
  <c r="K117" i="16" s="1"/>
  <c r="K118" i="16" s="1"/>
  <c r="H70" i="16" s="1"/>
  <c r="S35" i="35" s="1"/>
  <c r="I29" i="16"/>
  <c r="K101" i="16"/>
  <c r="K102" i="16" s="1"/>
  <c r="K103" i="16" s="1"/>
  <c r="H38" i="16" s="1"/>
  <c r="S3" i="35" s="1"/>
  <c r="K121" i="16"/>
  <c r="K122" i="16" s="1"/>
  <c r="K123" i="16" s="1"/>
  <c r="H94" i="16" s="1"/>
  <c r="S63" i="35" s="1"/>
  <c r="K110" i="16"/>
  <c r="K107" i="16" l="1"/>
  <c r="K108" i="16" s="1"/>
  <c r="H43" i="16" s="1"/>
  <c r="S8" i="35" s="1"/>
  <c r="K111" i="16"/>
  <c r="K112" i="16" s="1"/>
  <c r="K113" i="16" s="1"/>
  <c r="H67" i="16" s="1"/>
  <c r="S32" i="35" s="1"/>
  <c r="I29" i="15" l="1"/>
  <c r="K110" i="15" s="1"/>
  <c r="G25" i="15"/>
  <c r="J25" i="15" s="1"/>
  <c r="I32" i="15" s="1"/>
  <c r="K132" i="15" s="1"/>
  <c r="P22" i="15"/>
  <c r="J22" i="15"/>
  <c r="P21" i="15"/>
  <c r="J21" i="15"/>
  <c r="J20" i="15"/>
  <c r="P19" i="15"/>
  <c r="J19" i="15"/>
  <c r="J16" i="15"/>
  <c r="P15" i="15"/>
  <c r="J15" i="15"/>
  <c r="J12" i="15"/>
  <c r="P11" i="15"/>
  <c r="J11" i="15"/>
  <c r="J10" i="15"/>
  <c r="I31" i="15" s="1"/>
  <c r="P9" i="15"/>
  <c r="J9" i="15"/>
  <c r="S2" i="15" a="1"/>
  <c r="S2" i="15" s="1"/>
  <c r="I27" i="15" l="1"/>
  <c r="P36" i="15"/>
  <c r="K105" i="15" s="1"/>
  <c r="I28" i="15"/>
  <c r="I30" i="15"/>
  <c r="K126" i="15" s="1"/>
  <c r="K133" i="15"/>
  <c r="K134" i="15" s="1"/>
  <c r="K135" i="15" s="1"/>
  <c r="H94" i="15" s="1"/>
  <c r="R63" i="35" s="1"/>
  <c r="K106" i="15"/>
  <c r="K107" i="15" s="1"/>
  <c r="K108" i="15" s="1"/>
  <c r="H43" i="15" s="1"/>
  <c r="R8" i="35" s="1"/>
  <c r="K127" i="15"/>
  <c r="K128" i="15" s="1"/>
  <c r="K129" i="15" s="1"/>
  <c r="H73" i="15" s="1"/>
  <c r="R38" i="35" s="1"/>
  <c r="K115" i="15"/>
  <c r="K100" i="15"/>
  <c r="K111" i="15"/>
  <c r="K112" i="15" s="1"/>
  <c r="K113" i="15" s="1"/>
  <c r="H65" i="15" l="1"/>
  <c r="R30" i="35" s="1"/>
  <c r="K120" i="15"/>
  <c r="K101" i="15"/>
  <c r="K102" i="15"/>
  <c r="K103" i="15" s="1"/>
  <c r="H38" i="15" s="1"/>
  <c r="R3" i="35" s="1"/>
  <c r="K116" i="15"/>
  <c r="K117" i="15" s="1"/>
  <c r="K118" i="15" s="1"/>
  <c r="H67" i="15" s="1"/>
  <c r="R32" i="35" s="1"/>
  <c r="K121" i="15" l="1"/>
  <c r="K122" i="15" s="1"/>
  <c r="K123" i="15" s="1"/>
  <c r="H68" i="15" s="1"/>
  <c r="R33" i="35" s="1"/>
  <c r="P20" i="14" l="1"/>
  <c r="K88" i="14" s="1"/>
  <c r="J12" i="14"/>
  <c r="I17" i="14" s="1"/>
  <c r="K93" i="14" s="1"/>
  <c r="J10" i="14"/>
  <c r="I16" i="14" s="1"/>
  <c r="K98" i="14" s="1"/>
  <c r="J9" i="14"/>
  <c r="I15" i="14" s="1"/>
  <c r="K83" i="14" s="1"/>
  <c r="S2" i="14" a="1"/>
  <c r="S2" i="14" s="1"/>
  <c r="K99" i="14" l="1"/>
  <c r="K100" i="14" s="1"/>
  <c r="K101" i="14" s="1"/>
  <c r="K84" i="14"/>
  <c r="K85" i="14" s="1"/>
  <c r="K86" i="14" s="1"/>
  <c r="H22" i="14" s="1"/>
  <c r="K89" i="14"/>
  <c r="K90" i="14" s="1"/>
  <c r="K91" i="14" s="1"/>
  <c r="H27" i="14" s="1"/>
  <c r="K94" i="14"/>
  <c r="K95" i="14" s="1"/>
  <c r="K96" i="14" s="1"/>
  <c r="P14" i="35" s="1"/>
  <c r="I11" i="10" s="1"/>
  <c r="K11" i="10" s="1"/>
  <c r="H51" i="14" l="1"/>
  <c r="P32" i="35"/>
  <c r="H92" i="13"/>
  <c r="O63" i="35" s="1"/>
  <c r="K133" i="13"/>
  <c r="K134" i="13" s="1"/>
  <c r="K128" i="13"/>
  <c r="K129" i="13" s="1"/>
  <c r="K130" i="13" s="1"/>
  <c r="H66" i="13" s="1"/>
  <c r="O33" i="35" s="1"/>
  <c r="K122" i="13"/>
  <c r="K107" i="13"/>
  <c r="K108" i="13" s="1"/>
  <c r="P24" i="13"/>
  <c r="H24" i="13"/>
  <c r="J24" i="13" s="1"/>
  <c r="P21" i="13"/>
  <c r="H21" i="13"/>
  <c r="J21" i="13" s="1"/>
  <c r="P18" i="13"/>
  <c r="H18" i="13"/>
  <c r="J18" i="13" s="1"/>
  <c r="P15" i="13"/>
  <c r="H15" i="13"/>
  <c r="J15" i="13" s="1"/>
  <c r="J11" i="13"/>
  <c r="I26" i="13" s="1"/>
  <c r="K97" i="13" s="1"/>
  <c r="P10" i="13"/>
  <c r="H10" i="13"/>
  <c r="J10" i="13" s="1"/>
  <c r="P9" i="13"/>
  <c r="G9" i="13"/>
  <c r="J9" i="13" s="1"/>
  <c r="S2" i="13" a="1"/>
  <c r="S2" i="13" s="1"/>
  <c r="P35" i="13" l="1"/>
  <c r="K102" i="13" s="1"/>
  <c r="K103" i="13" s="1"/>
  <c r="K104" i="13" s="1"/>
  <c r="K105" i="13" s="1"/>
  <c r="H41" i="13" s="1"/>
  <c r="O8" i="35" s="1"/>
  <c r="I30" i="13"/>
  <c r="K138" i="13" s="1"/>
  <c r="K98" i="13"/>
  <c r="K99" i="13" s="1"/>
  <c r="K100" i="13" s="1"/>
  <c r="H36" i="13" s="1"/>
  <c r="O3" i="35" s="1"/>
  <c r="K135" i="13"/>
  <c r="K136" i="13" s="1"/>
  <c r="H68" i="13" s="1"/>
  <c r="O35" i="35" s="1"/>
  <c r="K123" i="13"/>
  <c r="K124" i="13" s="1"/>
  <c r="K125" i="13" s="1"/>
  <c r="H65" i="13" s="1"/>
  <c r="O32" i="35" s="1"/>
  <c r="K109" i="13"/>
  <c r="K110" i="13" s="1"/>
  <c r="K139" i="13" l="1"/>
  <c r="K140" i="13" s="1"/>
  <c r="K141" i="13" s="1"/>
  <c r="H71" i="13" s="1"/>
  <c r="O38" i="35" s="1"/>
  <c r="K112" i="13"/>
  <c r="H62" i="13"/>
  <c r="O29" i="35" s="1"/>
  <c r="I18" i="10" l="1"/>
  <c r="K113" i="13"/>
  <c r="K114" i="13" s="1"/>
  <c r="K115" i="13" s="1"/>
  <c r="I25" i="10" l="1"/>
  <c r="K25" i="10" s="1"/>
  <c r="K18" i="10"/>
  <c r="H63" i="13"/>
  <c r="O30" i="35" s="1"/>
  <c r="K117" i="13"/>
  <c r="H135" i="12"/>
  <c r="N63" i="35" s="1"/>
  <c r="H140" i="11"/>
  <c r="K63" i="35" s="1"/>
  <c r="R68" i="12"/>
  <c r="Q68" i="12"/>
  <c r="P68" i="12"/>
  <c r="J68" i="12"/>
  <c r="J67" i="12"/>
  <c r="P66" i="12"/>
  <c r="J66" i="12"/>
  <c r="J65" i="12"/>
  <c r="J64" i="12"/>
  <c r="J63" i="12"/>
  <c r="P62" i="12"/>
  <c r="J62" i="12"/>
  <c r="R60" i="12"/>
  <c r="Q60" i="12"/>
  <c r="J60" i="12"/>
  <c r="R59" i="12"/>
  <c r="Q59" i="12"/>
  <c r="P59" i="12"/>
  <c r="J59" i="12"/>
  <c r="J58" i="12"/>
  <c r="J57" i="12"/>
  <c r="J56" i="12"/>
  <c r="J55" i="12"/>
  <c r="J54" i="12"/>
  <c r="R53" i="12"/>
  <c r="Q53" i="12"/>
  <c r="P53" i="12"/>
  <c r="J53" i="12"/>
  <c r="J51" i="12"/>
  <c r="J50" i="12"/>
  <c r="P49" i="12"/>
  <c r="J49" i="12"/>
  <c r="P48" i="12"/>
  <c r="J48" i="12"/>
  <c r="R46" i="12"/>
  <c r="Q46" i="12"/>
  <c r="J46" i="12"/>
  <c r="R45" i="12"/>
  <c r="Q45" i="12"/>
  <c r="P45" i="12"/>
  <c r="J45" i="12"/>
  <c r="P43" i="12"/>
  <c r="J43" i="12"/>
  <c r="P42" i="12"/>
  <c r="J42" i="12"/>
  <c r="P41" i="12"/>
  <c r="J41" i="12"/>
  <c r="J40" i="12"/>
  <c r="J39" i="12"/>
  <c r="J38" i="12"/>
  <c r="R37" i="12"/>
  <c r="Q37" i="12"/>
  <c r="J37" i="12"/>
  <c r="G36" i="12"/>
  <c r="J36" i="12" s="1"/>
  <c r="R35" i="12"/>
  <c r="Q35" i="12"/>
  <c r="J35" i="12"/>
  <c r="R34" i="12"/>
  <c r="Q34" i="12"/>
  <c r="J34" i="12"/>
  <c r="J33" i="12"/>
  <c r="J32" i="12"/>
  <c r="J31" i="12"/>
  <c r="P30" i="12"/>
  <c r="J30" i="12"/>
  <c r="P28" i="12"/>
  <c r="J28" i="12"/>
  <c r="I72" i="12" s="1"/>
  <c r="R26" i="12"/>
  <c r="Q26" i="12"/>
  <c r="J26" i="12"/>
  <c r="R25" i="12"/>
  <c r="Q25" i="12"/>
  <c r="J25" i="12"/>
  <c r="R24" i="12"/>
  <c r="Q24" i="12"/>
  <c r="J24" i="12"/>
  <c r="R23" i="12"/>
  <c r="Q23" i="12"/>
  <c r="P23" i="12"/>
  <c r="J23" i="12"/>
  <c r="R22" i="12"/>
  <c r="Q22" i="12"/>
  <c r="P22" i="12"/>
  <c r="J22" i="12"/>
  <c r="R21" i="12"/>
  <c r="Q21" i="12"/>
  <c r="P21" i="12"/>
  <c r="J21" i="12"/>
  <c r="R20" i="12"/>
  <c r="Q20" i="12"/>
  <c r="P20" i="12"/>
  <c r="J20" i="12"/>
  <c r="P18" i="12"/>
  <c r="J18" i="12"/>
  <c r="P17" i="12"/>
  <c r="J17" i="12"/>
  <c r="J16" i="12"/>
  <c r="R15" i="12"/>
  <c r="Q15" i="12"/>
  <c r="J15" i="12"/>
  <c r="J14" i="12"/>
  <c r="P13" i="12"/>
  <c r="J13" i="12"/>
  <c r="P12" i="12"/>
  <c r="J12" i="12"/>
  <c r="P11" i="12"/>
  <c r="J11" i="12"/>
  <c r="R9" i="12"/>
  <c r="Q9" i="12"/>
  <c r="P9" i="12"/>
  <c r="J9" i="12"/>
  <c r="S2" i="12" a="1"/>
  <c r="S2" i="12" s="1"/>
  <c r="I73" i="12" l="1"/>
  <c r="I71" i="12"/>
  <c r="P77" i="12"/>
  <c r="K140" i="12" s="1"/>
  <c r="K141" i="12" s="1"/>
  <c r="K142" i="12" s="1"/>
  <c r="K143" i="12" s="1"/>
  <c r="H84" i="12" s="1"/>
  <c r="N8" i="35" s="1"/>
  <c r="R69" i="12"/>
  <c r="I70" i="12"/>
  <c r="K150" i="12" s="1"/>
  <c r="K151" i="12" s="1"/>
  <c r="K152" i="12" s="1"/>
  <c r="K153" i="12" s="1"/>
  <c r="H108" i="12" s="1"/>
  <c r="N32" i="35" s="1"/>
  <c r="I74" i="12"/>
  <c r="K161" i="12" s="1"/>
  <c r="K162" i="12" s="1"/>
  <c r="Q69" i="12"/>
  <c r="K118" i="13"/>
  <c r="K119" i="13" s="1"/>
  <c r="K120" i="13" s="1"/>
  <c r="H64" i="13" s="1"/>
  <c r="O31" i="35" s="1"/>
  <c r="K145" i="12" l="1"/>
  <c r="K146" i="12" s="1"/>
  <c r="K147" i="12" s="1"/>
  <c r="K148" i="12" s="1"/>
  <c r="I20" i="10"/>
  <c r="K163" i="12"/>
  <c r="K164" i="12" s="1"/>
  <c r="H111" i="12" s="1"/>
  <c r="N35" i="35" s="1"/>
  <c r="K155" i="12"/>
  <c r="H106" i="12"/>
  <c r="N30" i="35" s="1"/>
  <c r="K20" i="10" l="1"/>
  <c r="I19" i="10"/>
  <c r="K156" i="12"/>
  <c r="K157" i="12" s="1"/>
  <c r="K158" i="12" s="1"/>
  <c r="H109" i="12" s="1"/>
  <c r="N33" i="35" s="1"/>
  <c r="J56" i="11"/>
  <c r="J55" i="11"/>
  <c r="P54" i="11"/>
  <c r="J54" i="11"/>
  <c r="P53" i="11"/>
  <c r="J53" i="11"/>
  <c r="J50" i="11"/>
  <c r="J46" i="11"/>
  <c r="J45" i="11"/>
  <c r="P44" i="11"/>
  <c r="J44" i="11"/>
  <c r="P43" i="11"/>
  <c r="J43" i="11"/>
  <c r="J40" i="11"/>
  <c r="J39" i="11"/>
  <c r="J38" i="11"/>
  <c r="P37" i="11"/>
  <c r="J37" i="11"/>
  <c r="P36" i="11"/>
  <c r="J36" i="11"/>
  <c r="J33" i="11"/>
  <c r="J32" i="11"/>
  <c r="P31" i="11"/>
  <c r="J31" i="11"/>
  <c r="J30" i="11"/>
  <c r="P29" i="11"/>
  <c r="J29" i="11"/>
  <c r="P28" i="11"/>
  <c r="J28" i="11"/>
  <c r="J25" i="11"/>
  <c r="J22" i="11"/>
  <c r="J18" i="11"/>
  <c r="J14" i="11"/>
  <c r="J13" i="11"/>
  <c r="J10" i="11"/>
  <c r="S2" i="11" a="1"/>
  <c r="S2" i="11" s="1"/>
  <c r="K19" i="10" l="1"/>
  <c r="I60" i="11"/>
  <c r="K165" i="11" s="1"/>
  <c r="I22" i="10"/>
  <c r="I61" i="11"/>
  <c r="K155" i="11" s="1"/>
  <c r="K157" i="11" s="1"/>
  <c r="K158" i="11" s="1"/>
  <c r="H94" i="11" s="1"/>
  <c r="K13" i="35" s="1"/>
  <c r="I9" i="10" s="1"/>
  <c r="I58" i="11"/>
  <c r="K145" i="11" s="1"/>
  <c r="K146" i="11" s="1"/>
  <c r="K147" i="11" s="1"/>
  <c r="K148" i="11" s="1"/>
  <c r="H84" i="11" s="1"/>
  <c r="K3" i="35" s="1"/>
  <c r="P82" i="11"/>
  <c r="K150" i="11" s="1"/>
  <c r="K151" i="11" s="1"/>
  <c r="I59" i="11"/>
  <c r="K160" i="11" s="1"/>
  <c r="K161" i="11" s="1"/>
  <c r="K162" i="11" s="1"/>
  <c r="K163" i="11" s="1"/>
  <c r="H113" i="11" s="1"/>
  <c r="K32" i="35" s="1"/>
  <c r="K166" i="11"/>
  <c r="K167" i="11" s="1"/>
  <c r="K168" i="11" s="1"/>
  <c r="H116" i="11" s="1"/>
  <c r="K35" i="35" s="1"/>
  <c r="K22" i="10" l="1"/>
  <c r="K9" i="10"/>
  <c r="K152" i="11"/>
  <c r="K153" i="11" s="1"/>
  <c r="H89" i="11" s="1"/>
  <c r="K8" i="35" s="1"/>
  <c r="J31" i="9"/>
  <c r="I24" i="10" l="1"/>
  <c r="K24" i="10" s="1"/>
  <c r="P48" i="9"/>
  <c r="P45" i="9"/>
  <c r="P31" i="9"/>
  <c r="P16" i="9"/>
  <c r="J26" i="9"/>
  <c r="J30" i="9"/>
  <c r="J16" i="9"/>
  <c r="J10" i="9"/>
  <c r="J32" i="9"/>
  <c r="J9" i="9"/>
  <c r="P9" i="9"/>
  <c r="P34" i="9"/>
  <c r="J34" i="9"/>
  <c r="P40" i="9"/>
  <c r="P37" i="9"/>
  <c r="P33" i="9"/>
  <c r="P29" i="9"/>
  <c r="P26" i="9"/>
  <c r="P22" i="9"/>
  <c r="P79" i="9" l="1"/>
  <c r="J48" i="9"/>
  <c r="J23" i="9"/>
  <c r="J40" i="9"/>
  <c r="J22" i="9"/>
  <c r="J33" i="9"/>
  <c r="J39" i="9"/>
  <c r="J38" i="9"/>
  <c r="J37" i="9"/>
  <c r="J29" i="9"/>
  <c r="S2" i="9" a="1"/>
  <c r="S2" i="9" s="1"/>
  <c r="I50" i="9" l="1"/>
  <c r="J45" i="9"/>
  <c r="I51" i="9" s="1"/>
  <c r="K99" i="9" s="1"/>
  <c r="K94" i="9"/>
  <c r="K95" i="9" s="1"/>
  <c r="K96" i="9" s="1"/>
  <c r="K97" i="9" s="1"/>
  <c r="H82" i="9" s="1"/>
  <c r="J8" i="35" s="1"/>
  <c r="I6" i="10" l="1"/>
  <c r="K100" i="9"/>
  <c r="K101" i="9" s="1"/>
  <c r="K102" i="9" s="1"/>
  <c r="H83" i="9" s="1"/>
  <c r="J32" i="35" s="1"/>
  <c r="K89" i="9"/>
  <c r="K6" i="10" l="1"/>
  <c r="K90" i="9"/>
  <c r="K91" i="9" s="1"/>
  <c r="K92" i="9" s="1"/>
  <c r="H81" i="9" s="1"/>
  <c r="J3" i="35" s="1"/>
  <c r="I4" i="10" l="1"/>
  <c r="K4" i="10" l="1"/>
  <c r="I21" i="10"/>
  <c r="K21" i="10" l="1"/>
  <c r="K35" i="10" s="1"/>
  <c r="K36" i="10" s="1"/>
  <c r="K37"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<sst xmlns="http://schemas.openxmlformats.org/spreadsheetml/2006/main" count="9522" uniqueCount="850">
  <si>
    <t>Description</t>
  </si>
  <si>
    <t>No</t>
  </si>
  <si>
    <t>L</t>
  </si>
  <si>
    <t>D</t>
  </si>
  <si>
    <t>Qty</t>
  </si>
  <si>
    <t>Remarks</t>
  </si>
  <si>
    <t>Project Name</t>
  </si>
  <si>
    <t>Type of Structure</t>
  </si>
  <si>
    <t>Chainage</t>
  </si>
  <si>
    <t>No. of Spans</t>
  </si>
  <si>
    <t>Slab Type</t>
  </si>
  <si>
    <t>Total length</t>
  </si>
  <si>
    <t>Deck Width</t>
  </si>
  <si>
    <t>Deck height from GL</t>
  </si>
  <si>
    <t>No of girders in Each Span</t>
  </si>
  <si>
    <t>cantilever Length</t>
  </si>
  <si>
    <t>Pier Width</t>
  </si>
  <si>
    <t>Pier Depth</t>
  </si>
  <si>
    <t>Height of bridge</t>
  </si>
  <si>
    <t>Nagpur bypass</t>
  </si>
  <si>
    <t>10.25m</t>
  </si>
  <si>
    <t>nil</t>
  </si>
  <si>
    <t>0.6to 0.8</t>
  </si>
  <si>
    <t>7 to 8 m</t>
  </si>
  <si>
    <t xml:space="preserve">Notation </t>
  </si>
  <si>
    <t xml:space="preserve">Observation </t>
  </si>
  <si>
    <t xml:space="preserve">Location of Distress </t>
  </si>
  <si>
    <t xml:space="preserve">Distress Details </t>
  </si>
  <si>
    <t>Area of Repair (Sq.m/RMT)</t>
  </si>
  <si>
    <t xml:space="preserve">Repair Methodology </t>
  </si>
  <si>
    <t>Scaffolding</t>
  </si>
  <si>
    <t xml:space="preserve">Element Name </t>
  </si>
  <si>
    <t>Fig. No.</t>
  </si>
  <si>
    <t>Units</t>
  </si>
  <si>
    <t xml:space="preserve">L(M) </t>
  </si>
  <si>
    <t xml:space="preserve">B(M) </t>
  </si>
  <si>
    <t xml:space="preserve">D(M) </t>
  </si>
  <si>
    <t>W</t>
  </si>
  <si>
    <t>Sq.m</t>
  </si>
  <si>
    <t>Cleaning</t>
  </si>
  <si>
    <t>PMM</t>
  </si>
  <si>
    <t xml:space="preserve">HC </t>
  </si>
  <si>
    <t>Honey Combing</t>
  </si>
  <si>
    <t>LHS</t>
  </si>
  <si>
    <t>Clearing and grubbing</t>
  </si>
  <si>
    <t>Sqm</t>
  </si>
  <si>
    <t xml:space="preserve">    Bill Of Quantities (Abstract) :</t>
  </si>
  <si>
    <t>S.No</t>
  </si>
  <si>
    <t>Item Description</t>
  </si>
  <si>
    <t>Short Description</t>
  </si>
  <si>
    <t>Unit</t>
  </si>
  <si>
    <t>Quantity</t>
  </si>
  <si>
    <t>Rate</t>
  </si>
  <si>
    <t>Clearing and Grubbing Around Structures (Including RE Panels, Walls, and Medians)</t>
  </si>
  <si>
    <t>Cum</t>
  </si>
  <si>
    <t>Repair of Damaged Concrete Surfaces Using Polymer Modified Mortar (PMM Mortar) up to 50mm Thickness</t>
  </si>
  <si>
    <t>sq.m</t>
  </si>
  <si>
    <t>Measurement Sheet</t>
  </si>
  <si>
    <t>Nos.</t>
  </si>
  <si>
    <t>Length</t>
  </si>
  <si>
    <t>Breadth</t>
  </si>
  <si>
    <t>Height</t>
  </si>
  <si>
    <t>Adding 10 % extra</t>
  </si>
  <si>
    <t>Say</t>
  </si>
  <si>
    <t>Referring to Distress Measurement</t>
  </si>
  <si>
    <t>MJB</t>
  </si>
  <si>
    <t>10x32</t>
  </si>
  <si>
    <t>PSC T Beam</t>
  </si>
  <si>
    <t>320m</t>
  </si>
  <si>
    <t>2x10.25m</t>
  </si>
  <si>
    <t>Veg</t>
  </si>
  <si>
    <t>Vegetation</t>
  </si>
  <si>
    <t>PR</t>
  </si>
  <si>
    <t>Packing not remove</t>
  </si>
  <si>
    <t>DB</t>
  </si>
  <si>
    <t>Debries</t>
  </si>
  <si>
    <t>Corner Damaged</t>
  </si>
  <si>
    <t>Ch - 49+770 - LHS</t>
  </si>
  <si>
    <t>Pier 06 - Cross Girder</t>
  </si>
  <si>
    <t>SP07  - P6 - B1 between  B2</t>
  </si>
  <si>
    <t>Bearing 03</t>
  </si>
  <si>
    <t>SP07  - P6 - B3</t>
  </si>
  <si>
    <t>Packing Removing Required</t>
  </si>
  <si>
    <t>Girder 02</t>
  </si>
  <si>
    <t xml:space="preserve">SP8 - G2 </t>
  </si>
  <si>
    <t>SP7 - P6 - B1 to B2</t>
  </si>
  <si>
    <t xml:space="preserve">SP8 - P7 - G2 </t>
  </si>
  <si>
    <t>ED</t>
  </si>
  <si>
    <t>Edge Damage</t>
  </si>
  <si>
    <t>SP10 - P9 - B1</t>
  </si>
  <si>
    <t>Girder 03</t>
  </si>
  <si>
    <t>SP07  - G3</t>
  </si>
  <si>
    <t>SP08 - P7 - B3</t>
  </si>
  <si>
    <t>CD</t>
  </si>
  <si>
    <t>SP06  - P6 - B3</t>
  </si>
  <si>
    <t>Median</t>
  </si>
  <si>
    <t>A2 - Median</t>
  </si>
  <si>
    <t>HP</t>
  </si>
  <si>
    <t>Mandays</t>
  </si>
  <si>
    <t>Pedestal</t>
  </si>
  <si>
    <t>Girder G1 Edge Damage- Bearing 01</t>
  </si>
  <si>
    <t>Girder</t>
  </si>
  <si>
    <t>Corner damage</t>
  </si>
  <si>
    <t>PD</t>
  </si>
  <si>
    <t>Clearing and Grubbing Around Structures (Including RE Panels, Walls, and Medians)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</si>
  <si>
    <t xml:space="preserve">Man days </t>
  </si>
  <si>
    <t>Repair of Damaged Concrete Surfaces Using Polymer Modified Mortar (PMM Mortar) up to 50mm Thickness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Scope of Work Includes:
Concrete Removal: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Surface Preparation: Cleaning of exposed surfaces using high-pressure water jetting or sand blasting to achieve a rough, laitance-free profile. Exposed rebars shall be cleaned of rust and corrosion using CICO Rust Clean or its equivalent, and the surface shall be kept in SSD condition.
Reinforcement Treatment: Corroded rebars shall be coated with Zinc-rich epoxy primer (e.g., CICO Zincilate 500 or equivalent) for corrosion protection.
Bond Coat Application: Bond coat shall be applied on prepared surfaces using approved products like Nitobond EP or its equivalent to enhance adhesion.
PMC Mortar Application: Polymer modified cement mortar containing 10% polymer by weight (e.g., Tapecrete P151 or equivalent) shall be mixed and applied in layers up to 50 mm thickness using trowels. The mix shall be prepared using slow-speed mechanical mixers and placed to match the original concrete profile.
Finishing &amp; Curing: Final surface shall be finished as required and curing shall be carried out using approved curing compound (e.g., CICO Cure-free or equivalent) or moist curing for not less than 7 days.
Rate Includes:
Cost of all materials including polymer additive, cement, sand, rust remover, zinc-rich primer, bonding agent, curing compound; labour; equipment for concrete removal and mixing; surface preparation tools; access equipment; all safety gear; collection and disposal of debris; and any incidental items required to complete the work in accordance with specifications and directions of the Engineer-in-Charge.</t>
  </si>
  <si>
    <t>Item No.6 Providing and fixing temporary double steel scaffolding system with safety features.</t>
  </si>
  <si>
    <t>Item No. 25 – Polymer Modified Mortar</t>
  </si>
  <si>
    <t>Item No.1 Clearing and Grubbing Around Structures (Including RE Panels, Walls, and Medians)</t>
  </si>
  <si>
    <t>Span 5</t>
  </si>
  <si>
    <t>Span 6</t>
  </si>
  <si>
    <t xml:space="preserve">Span 7 </t>
  </si>
  <si>
    <t>Span 8</t>
  </si>
  <si>
    <t>Span 10</t>
  </si>
  <si>
    <t>Span 1</t>
  </si>
  <si>
    <t xml:space="preserve">Pedestal 03 </t>
  </si>
  <si>
    <t>Corner Edge Damaged</t>
  </si>
  <si>
    <t>SP01  - A1 - B3</t>
  </si>
  <si>
    <t>Pedestal 02</t>
  </si>
  <si>
    <t>SP01  - P1 - B2</t>
  </si>
  <si>
    <t>Span 3</t>
  </si>
  <si>
    <t>Span 2</t>
  </si>
  <si>
    <t>There is no Distress Found</t>
  </si>
  <si>
    <t>Span 4</t>
  </si>
  <si>
    <t>Span 9</t>
  </si>
  <si>
    <t>Repair of Damaged Concrete Surfaces Using Polymer Modified Mortar (PMM Mortar) up to 50mm Thickness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Scope of Work Includes:
Concrete Removal: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Surface Preparation: Cleaning of exposed surfaces using high-pressure water jetting or sand blasting to achieve a rough, laitance-free profile. Exposed rebars shall be cleaned of rust and corrosion using CICO Rust Clean or its equivalent, and the surface shall be kept in SSD condition.
Reinforcement Treatment: Corroded rebars shall be coated with Zinc-rich epoxy primer (e.g., CICO Zincilate 500 or equivalent) for corrosion protection.
Bond Coat Application: Bond coat shall be applied on prepared surfaces using approved products like Nitobond EP or its equivalent to enhance adhesion.
PMC Mortar Application: Polymer modified cement mortar containing 10% polymer by weight (e.g., Tapecrete P151 or equivalent) shall be mixed and applied in layers up to 50 mm thickness using trowels. The mix shall be prepared using slow-speed mechanical mixers and placed to match the original concrete profile.
Finishing &amp; Curing: Final surface shall be finished as required and curing shall be carried out using approved curing compound (e.g., CICO Cure-free or equivalent) or moist curing for not less than 7 days.
Rate Includes:
Cost of all materials including polymer additive, cement, sand, rust remover, zinc-rich primer, bonding agent, curing compound; labour; equipment for concrete removal and mixing; surface preparation tools; access equipment; all safety gear; collection and disposal of debris; and any incidental items required to complete the work in accordance with specifications and directions of the Engineer-in-Charge.</t>
  </si>
  <si>
    <t>Top surface damage</t>
  </si>
  <si>
    <t>SP03  - P2 - B3</t>
  </si>
  <si>
    <t>Pedestal 03</t>
  </si>
  <si>
    <t>SP05  - P5 above pier cap - B2</t>
  </si>
  <si>
    <t>SP05  - P5 above pier cap  - B3</t>
  </si>
  <si>
    <t xml:space="preserve"> Girder</t>
  </si>
  <si>
    <t>Hollow pocket</t>
  </si>
  <si>
    <t xml:space="preserve"> Girder bottom</t>
  </si>
  <si>
    <t xml:space="preserve">PMM </t>
  </si>
  <si>
    <t>Providing and fixing temporary double steel scaffolding system with safety features.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</si>
  <si>
    <t>Providing and fixing temporary double steel scaffolding system with safety features.</t>
  </si>
  <si>
    <t>Hollow  Pocket (CG)</t>
  </si>
  <si>
    <t>Dismantling of Existing Concrete Structures (Hand Rail)
Dismantling of existing concrete structure(Hand rail )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</si>
  <si>
    <t>Dismantling of Existing Concrete Structures</t>
  </si>
  <si>
    <t>Rmt</t>
  </si>
  <si>
    <t>Construction of Subgrade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</si>
  <si>
    <t>Subgrade</t>
  </si>
  <si>
    <t>Cu.m</t>
  </si>
  <si>
    <t>Repair of Eroded Side Slopes near Structures (Quarter Coning Areas) Using Select Fill
The work includes all activities related to restoring eroded or damaged side slopes (quarter coning) around culverts, bridges, and other road structures using approved select earth fill along with required stones.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stones,hand compaction, dressing of slope, transportation of material within lead, and all manpower, material, and incidental costs as per MoRTH Clause 305 &amp; 306 and as directed by the Engineer-in-Charge. Measurement shall be done in square metres of slope surface restored.( Including Toe wall Construction , Filter media)</t>
  </si>
  <si>
    <t>Repair and Restoration of Quarter Coning</t>
  </si>
  <si>
    <t>Application of Cement Paint on Concrete Handrails / Crash Barrier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</si>
  <si>
    <t>Application of Cement Paint on Concrete Handrails / Crash Barrier</t>
  </si>
  <si>
    <t>Extra Reinforcement with Zinc-Rich Epoxy Coating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</si>
  <si>
    <t>Extra Reinforcement with Zinc-Rich Epoxy Coating</t>
  </si>
  <si>
    <t>MT</t>
  </si>
  <si>
    <r>
      <t>Jacketing of Structural Members with M-40 Concrete (150 mm to 175mm Thick)
All charges for structural jacketing of beams, columns, or piers using M-40 grade concrete of 150 mm to 175mm thickness, executed as part of rehabilitation/strengthening of deteriorated members, including</t>
    </r>
    <r>
      <rPr>
        <sz val="12"/>
        <rFont val="Calibri"/>
        <family val="2"/>
        <scheme val="minor"/>
      </rPr>
      <t xml:space="preserve"> complete removal of loose or damaged concrete,</t>
    </r>
    <r>
      <rPr>
        <sz val="12"/>
        <color theme="1"/>
        <rFont val="Calibri"/>
        <family val="2"/>
        <scheme val="minor"/>
      </rPr>
      <t xml:space="preserve"> </t>
    </r>
    <r>
      <rPr>
        <sz val="12"/>
        <rFont val="Calibri"/>
        <family val="2"/>
        <scheme val="minor"/>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12"/>
        <color theme="1"/>
        <rFont val="Calibri"/>
        <family val="2"/>
        <scheme val="minor"/>
      </rPr>
      <t>nal, pumpable or self-compacting concrete as per design requirement, proper compaction with vibrators or suitable means, finishing of exposed surfaces, and curing by approved methods for the prescribed period.
The quoted rate shall include 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</si>
  <si>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t>Jacketing of Structural Members with M-40 Concrete (150 mm to 175mm Thick)</t>
  </si>
  <si>
    <t>Lifting of Superstructure Span by Hydraulic Jacking (Span Length up to 50m)
All-inclusive charges for safe and controlled lifting of the superstructure span (up to 50m in length) by hydraulic jacking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The quoted rate shall include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</si>
  <si>
    <t>Lifting of Superstructure Span by Hydraulic Jacking (Span Length up to 50m)</t>
  </si>
  <si>
    <t>Nos</t>
  </si>
  <si>
    <t>Replacement of Existing Bearing with New POT-PTFE Bearing Including Pedestal Preparation and Levelling
All charges for replacing the existing bearing with a new POT-PTFE bearing of equivalent load-carrying capacity,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The scope includes:
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The quoted rate shall include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</si>
  <si>
    <t>Replacement of Existing Bearing with New POT-PTFE Bearing Including Pedestal Preparation and Levelling</t>
  </si>
  <si>
    <t>Replacement of Existing Bearing with New Elastomeric Bearing
All charges for replacing the existing bearing with a new elastomeric bearing of equivalent load-carrying capacity,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The quoted rate shall include cost of supply of elastomeric bearing conforming to IRC:83 (Part 2), epoxy levelling pad, labour, tools, equipment, alignment instruments, all required for execution of the bearing replacement work. No extra payment shall be made for surface preparation, or disposal of removed bearings. Lifting of the superstructure is excluded and shall be paid under a separate item.</t>
  </si>
  <si>
    <t>Replacement of Existing Bearing with New Elastomeric Bearing</t>
  </si>
  <si>
    <t>Cutting of Metallic Bearing Locks Using Electric Grinder
All charges for cutting and removal of existing metallic bearing locks 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The quoted rate shall include the cost of all labour, cutting equipment, grinders, blades and discs, supervision, safety PPE, protective shielding required for safe access, and collection and disposal of all dismantled metallic pieces from the site. No extra payment shall be made for consumables, tools, safety arrangements, temporary working platforms or for any precautionary measures adopted to protect the existing bearings during the cutting operation.</t>
  </si>
  <si>
    <t>Cutting of Metallic Bearing Locks Using Electric Grinder</t>
  </si>
  <si>
    <t>Rust Removal and Anti-Corrosive Zinc Painting on Bearings (As per MoRTH Specifications)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Rate includes the cost of all labour, materials, tools, access arrangements, safety gear, surface preparation, cleaning, and application of the complete anti-corrosive coating system as specified, as well as all incidental works necessary to execute the job in a safe and workmanlike manner to the satisfaction of the Engineer-in-Charge. The contractor shall be fully responsible for making all necessary arrangements to access the bearings, including over rivers, high piers, or confined spaces.</t>
  </si>
  <si>
    <t>Rust Removal and Anti-Corrosive Zinc Painting on Bearings (As per MoRTH Specifications)</t>
  </si>
  <si>
    <t>Greasing of Steel Bearings (Roller-cum-Rocker and Pin &amp; Roller Types)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The rate includes the cost of all labour, materials (including grease and cleaning agents), tools, equipment, safety gear, access arrangements or working platforms, and all incidental works necessary to complete the job in a safe, workmanlike manner. All operations shall be carried out with proper traffic and structural safety precautions and to the satisfaction of the Engineer-in-Charge. Vetting or approval of the activity is under the client’s scope.</t>
  </si>
  <si>
    <t>Greasing of Steel Bearings (Roller-cum-Rocker and Pin &amp; Roller Types)</t>
  </si>
  <si>
    <t>Reconstruction of Damaged Return Wall (Cast-in-situ RCC up to 4m Height)
All-inclusive charges for dismantling the existing damaged return wall and casting of new return wall up to 4.0 m height using cast-in-situ M35 grade reinforced cement concrete (or as specified),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The quoted rate shall include all costs necessary to complete the work in accordance with the specifications, drawings, and instructions of the Engineer-in-Charge, including but not limited to procurement and royalty of materials, transportation, loading/unloading, labour charges, use of machinery, safety measures (PPE, barricading, signage), environmental compliance, and disposal of waste. No extra payment shall be made for working in constrained areas, night work, site-specific difficulties, water arrangement, curing arrangement, or any incidental work required to complete the job in all respects.</t>
  </si>
  <si>
    <t>Reconstruction of Damaged Return Wall (Cast-in-situ RCC up to 4m Height)</t>
  </si>
  <si>
    <t>Stone Pitching on Side Slopes near Culverts/Bridges for Embankment Protection
(As per MoRTH Clause 2504)
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Rate includes the cost of all labour, material (stone, filter media, spalls), transportation, dressing, packing, wedging, temporary protection, and all incidental works. Measurement shall be in square metres (Sqm) of actual surface area pitched. Work shall conform to MoRTH Clause 2504 and be executed as per the approved drawing and as directed by the Engineer-in-Charge.</t>
  </si>
  <si>
    <t>Stone Pitching</t>
  </si>
  <si>
    <t>Expansion Joints and Related Works (MoRTH Clause 2600)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</si>
  <si>
    <t>Expansion Joints</t>
  </si>
  <si>
    <t>Providing New Expansion Joint Assembly – Filler Type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The rate shall include cost of all materials, cutting, cleaning, surface preparation, fixing, sealing, curing, waste disposal, safety arrangements, and incidental charges for completing the work in all respects.</t>
  </si>
  <si>
    <t>Providing New Expansion Joint Assembly – Filler Type</t>
  </si>
  <si>
    <t xml:space="preserve">New Expansion Joint – Strip Seal Type (Loop Plate
Providing and fixing strip seal type expansion joint assembly (Loop Plate type), including dismantling and removal of the existing joint (if any), complete with the supply and installation of new expansion joint components comprising steel edge beams conforming to IS 2062 Grade B, 12 mm thick gusset plates with 16 mm Ø loops spaced at 250 mm c/c, and an elastomeric sealing element made of chloroprene rubber. The joint shall be fixed using high-strength micro-concrete with adequate reinforcement, as per the approved design and manufacturer’s instructions.
The scope of work includes groove cutting, surface preparation and cleaning, precise alignment and placement of anchorages and edge beams, embedding in micro-concrete, and installation of the elastomeric strip seal using a manufacturer-approved fixing system to ensure proper compression and water-tight sealing. The sealing element shall be resistant to fatigue, wear, ultraviolet radiation, and chemical exposure.
All materials and workmanship shall conform to MoRTH Specification Clause 2607, and relevant provisions of IRC:SP:69, IRC:SP:73, IRC:83 (Part II), and IS 12118:1987. All installation works shall be in accordance with approved technical drawings and as directed by the Engineer-in-Charge.
Rate includes the cost of all materials, dismantling and disposal of existing joint components, site preparation, groove cutting, anchorage and beam placement, sealing, testing, and all labour and equipment required to complete the work to specification.
</t>
  </si>
  <si>
    <t>New Expansion Joint – Strip Seal Type</t>
  </si>
  <si>
    <t>Providing Seal for Strip Seal Expansion Joint
Providing and fixing elastomeric sealing element (seal only)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Rate includes all labour, equipment, cleaning, sealant, primer, installation of sealing strip, quality checks, and disposal of removed material in compliance with environmental guidelines. Seal shall be UV and fatigue resistant, suitable for repeated vehicular movements, and capable of withstanding temperature variations.
MoRTH Ref: Clause 2607
Relevant Codes: IRC 83 Part II, IS 12118:1987</t>
  </si>
  <si>
    <t>Providing Seal for Strip Seal Expansion Joint</t>
  </si>
  <si>
    <t>Reconstruction of RCC Crash Barrier (Post Dismantling)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Rate includes all materials, labour, equipment, safety barriers, curing, site cleaning, and incidental works. No extra payment shall be made for dowel fixing, formwork over uneven base, or working in restricted locations. Finished barrier shall be true in line and level, with uniform cross-section and surface finish.</t>
  </si>
  <si>
    <t>Reconstruction of RCC Crash Barrier (Post Dismantling)</t>
  </si>
  <si>
    <t>Drainage Spouts and Appurtenances (MoRTH Clause 2705)
This item includes all charges towards provision, replacement, or rectification of drainage spouts and their associated components as per MoRTH Specifications Clause 2705 and as directed by the Engineer-in-charge. Detailed scope is covered under the following sub-items:</t>
  </si>
  <si>
    <t>Drainage spout</t>
  </si>
  <si>
    <t>Replacement/Providing of Drainage Spout Assembly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Rate includes the cost of all materials (spout body, grating, down take pipe, fasteners, sealants), fabrication, protective coatings, transportation, skilled and unskilled labour, machinery, surface preparation, disposal of dismantled material, and all incidental works required for completing the job in accordance with MoRTH specifications and direction of Engineer-in-charge.</t>
  </si>
  <si>
    <t>Replacement/Providing of Drainage Spout Assembly</t>
  </si>
  <si>
    <t>Provision of Missing MS Grating over Drainage Spouts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Rate includes cost of fabrication, galvanization/painting, transportation, welding/bolting, labour, surface cleaning, minor chipping, rust removal, site preparation, safety arrangements, and all other accessories and tools required to complete the work as per the specifications and direction of the Engineer-in-charge.</t>
  </si>
  <si>
    <t>Provision of Missing MS Grating over Drainage Spouts</t>
  </si>
  <si>
    <t>Replacement of Missing/Damaged Down Take Pipe (PVC)
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The rate includes the cost of PVC pipes, clamps, fasteners, brackets, fabrication, adhesives, sealants, cutting, jointing, labour, disposal of old pipes, tools, and all incidentals necessary to complete the work in a safe and workmanlike manner, as per MoRTH specifications and as directed by the Engineer-in-charge.</t>
  </si>
  <si>
    <t>Replacement of Missing/Damaged Down Take Pipe (PVC)</t>
  </si>
  <si>
    <t>All charges for Supply, transportation, and fixing of Drain Spout Pipe of approved make and standard size (PVC/GI/SS – as per site requirement) including necessary clamps, fixtures, and supports. The item includes all charges of material supply, labour for cutting, aligning, jointing, sealing, and securely fixing to the structure as per standard specifications and as directed by the Engineer-in-Charge. Rate to include all tools, tackles, consumables, and all incidental charges for completion of the job in all respects.</t>
  </si>
  <si>
    <t xml:space="preserve">PVC Runner Pipe </t>
  </si>
  <si>
    <t>Sealing of Cracks in RCC Members by V-Groove Cutting and Sealing with Epoxy Mortar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Rate includes all labour, materials (including epoxy system), V-groove cutting, surface preparation, bond coat, filling, tools, safety equipment, and consumables required to complete the work in a professional and durable manner. The contractor shall make necessary arrangements to access work locations at any height or depth with due safety, and shall complete the work to the satisfaction of the Engineer-in-Charge.</t>
  </si>
  <si>
    <t>Sealing of Cracks in RCC Members by V-Groove Cutting and Sealing with Epoxy Mortar</t>
  </si>
  <si>
    <t>Provision and Installation of Grouting Nipples for Pressure Injection in RCC Structures (using Non-return Valve (NRV) Nipples)
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
Rate includes: Cost of all materials including steel NRV nipples and fixing compound, labour for drilling, insertion, fixing, cutting/removal, surface preparation, cleaning, sealing of holes post grouting, tools &amp; tackles, and all incidental items necessary to complete the work in accordance with MoRTH Specification Section 2800 and as per directions of the Engineer-in-Charge.</t>
  </si>
  <si>
    <t>Provision and Installation of Grouting NRV Nipples for Pressure Injection in RCC Structures</t>
  </si>
  <si>
    <t>Low Viscosity Epoxy Pressure Injection Grouting in RCC Members (using Non-return valve (NRV) nipples)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
Rate includes: Cost of approved epoxy resin system including all components, mixing, application, cleaning, labour, pressure grouting equipment, sealing of cracks and injection points, removal of NRV nipples, and all tools, safety measures, and incidentals to complete the job as per specifications and direction of the Engineer-in-Charge.</t>
  </si>
  <si>
    <t>Low Viscosity Epoxy Pressure Injection Grouting in RCC Members (using NRV Nipples)</t>
  </si>
  <si>
    <t>Kg</t>
  </si>
  <si>
    <t>Injection of Polymer Cement Grout with Non-Shrink Additive at 4 kg/cm² Pressure using NRV Nipples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Rate includes all materials, consumables, equipment, NRV type nipples, labour, safety measures, documentation, and disposal of waste as required for successful execution of the activity.</t>
  </si>
  <si>
    <t>Injection of Polymer Cement Grout (PMC) with Non-Shrink Additive at 4 kg/cm² Pressure</t>
  </si>
  <si>
    <t>Carbon Fibre Wrapping for Strengthening of Structural Members
All charges for providing and applying Carbon Fibre Reinforced Polymer (CFRP) wrapping for structural strengthening or jacketing of girders or other structural components, using high-strength CFRP bonded 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The rate includes cost of all materials (CFRP sheet, resin, etc.), labour, surface preparation, safety measures, equipment, and testing required to complete the work in all respects.</t>
  </si>
  <si>
    <t>Carbon Fibre Wrapping for Strengthening of Structural Members</t>
  </si>
  <si>
    <t xml:space="preserve">Providing and Laying of Micro-concrete for Structural Repairs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Rate includes:
•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</si>
  <si>
    <t>Providing and Laying of Micro-concrete for Structural Repairs</t>
  </si>
  <si>
    <t>Approach Slab Mud Jacketing (Void Filling Beneath Slab by Pressure Grouting)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The rate includes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</si>
  <si>
    <t>Approach Slab Mud Jacketing (Void Filling Beneath Slab by Pressure Grouting)</t>
  </si>
  <si>
    <t>Providing and fixing of Mild Steel (MS) lining plates (8mm thick) for jacketing and structural strengthening of pedestals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Rate includes the cost of all labour, materials, tools, machinery, consumables, surface protection works, and safety arrangements required to complete the work in all respects to the satisfaction of the Engineer-in-Charge.</t>
  </si>
  <si>
    <t>Providing and fixing of Mild Steel (MS) lining plates (8mm thick) for jacketing and structural strengthening of pedestals</t>
  </si>
  <si>
    <t>The work shall include the complete execution of shotcrete application in accordance with IRC:SP:40 standards. This includes the supply of all materials, machinery, labour, and execution of work using pre-mixed mortar (PMM), ensuring proper surface preparation and finishing. The activity shall be carried out as per the directions and satisfaction of the Engineer-in-Charge, including all incidental works required for the completion of the item in all respects.</t>
  </si>
  <si>
    <t xml:space="preserve"> Shotcreting</t>
  </si>
  <si>
    <t>Providing and applying mortar sealing and pointing work for joints, cracks, or voids in concrete or masonry surfaces using approved cement mortar, including surface preparation by raking out loose or damaged mortar, cleaning, wetting, and applying fresh mortar in the specified mix ratio (typically 1:3 cement to sand or as directed by the Engineer-in-Charge). The mortar shall be properly pressed into joints and finished to a neat profile (flush, recessed, or weathered), ensuring a durable and uniform appearance. The work includes supply of all required materials such as OPC 43/53 grade cement, well-graded sand, potable water, and any approved bonding agents, as well as tools, equipment, labour, scaffolding, curing, debris removal, and safety measures. All activities shall be executed only after obtaining prior approval of materials and sample work from the Engineer-in-Charge and must comply with standard specifications and site instructions. The work shall conform to IS 2250:1981, IS 1661:1972, IS 2402:1963, and where applicable, MoRTH specifications including Section 2600 and Clauses 2702 &amp; 2703</t>
  </si>
  <si>
    <t>Mortar Sealing and Pointing</t>
  </si>
  <si>
    <t>All concrete works using M15/M40 grade (1:2:4 mix ratio or as approved), including supply of OPC 43/53 grade cement, well-graded aggregates, potable water, and approved admixtures. Work includes transportation, placement, compaction (manual/mechanical), surface preparation, formwork (if needed), and curing as per standard practices. All works to conform to IS 456:2000, IS 10262:2019, and as directed by the Engineer-in-Charge. No concreting shall commence without prior approval with direction of Engineer in charge</t>
  </si>
  <si>
    <t xml:space="preserve">Concrete Supply / Placing </t>
  </si>
  <si>
    <t xml:space="preserve">Cu.m </t>
  </si>
  <si>
    <t>Providing and installing MBCB (Modified Ballastic Crash Barrier) at designated locations and wherever found missing, including supply of all materials such as galvanized steel barriers, posts, fasteners, anchor bolts, and all associated components as per approved drawings and specifications. The work includes loading, transportation of materials from the approved source to the site using the contractor’s own vehicle, unloading, proper alignment, fixing of MBCB as per site conditions, and ensuring secure anchorage into the ground or structure as required. All installation shall be carried out under the supervision and direction of the Engineer-in-Charge, following approved methodologies and safety standards. The rate shall include all labour, materials, tools, equipment, transportation, and incidentals required for completing the work in all respects. The finished installation must conform to the relevant IRC, MoRTH specifications (Clause 809), and be approved by the Engineer-in-Charge before acceptance</t>
  </si>
  <si>
    <t xml:space="preserve">MBCB </t>
  </si>
  <si>
    <t>RMT</t>
  </si>
  <si>
    <t>All Charges includes Comprehensive item for supply, transportation, fabrication, and erection of transverse steel cross bracing including: procurement of structural steel sections (angles, flats, or channels bolts and nuts ) as per approved drawings; shifting and handling at site using contractor’s own machinery and equipment; complete fabrication work involving accurate marking, cutting to required length, drilling, welding, and preparation of connections; fixing in position with proper alignment and tightness using bolts or welds as per design; installation using contractor’s own scaffolding, tools, tackles, and skilled/unskilled labour; and ensuring full compliance with relevant IS codes with Epoxy Painting and project specifications—all complete as directed by the Engineer-in-Charge</t>
  </si>
  <si>
    <t xml:space="preserve">Cross Bracing /Whole Parts </t>
  </si>
  <si>
    <t xml:space="preserve">Kgs </t>
  </si>
  <si>
    <t xml:space="preserve">Cross Bracing /Partial Parts </t>
  </si>
  <si>
    <t>All charges for providing and applying a high-performance epoxy-based protective-coating system on steel–concrete composite girders, complete with all surface preparation—including sand blasting—access arrangements and safety measures, as specified and directed by the Engineer-in-Charge. Surface preparation shall begin with thorough mechanical cleaning or sand blasting of all exposed steel surfaces to achieve Sa 2.5 visual standard (as per ISO 8501-1), ensuring removal of rust, mill scale, and contaminants. This shall be immediately followed by one coat of approved epoxy zinc-phosphate (or zinc-rich) primer and two coats of solvent-free, high-build epoxy paint to achieve a minimum cumulative dry-film thickness of 200 µm. All coating materials, application intervals, and holiday testing shall conform to the durability and corrosion-protection provisions given in IRC:24 2010, Annex D (Durability) for steel bridges, as well as the special corrosion-protection requirements for composite construction in IRC:22 2015 (§8 “Protection against Corrosion”). Scaffolding, staging, or suspended working platforms—designed to meet site geometry below the superstructure—shall be erected with MS pipes, planks, clamps, and safety nets, incorporating soft bedding or rubber pads wherever the platform bears against the girder to prevent point loading or coating damage; their design, erection, maintenance, and removal shall follow the good-practice guidelines of IRC:SP:74 2007 (post-rehabilitation maintenance, including repainting of exposed steel) and IRC:SP:104.</t>
  </si>
  <si>
    <t xml:space="preserve">Anti Corrosive Epoxy Paint(Girder ) </t>
  </si>
  <si>
    <t xml:space="preserve">Sq.m </t>
  </si>
  <si>
    <t xml:space="preserve">Supply and carry out 69mm/76mm dia core cutting in the facing panel to avoid vibrations, followed by the installation of 70mm dia PVC casing pipe (3–5mm thick) up to 1m depth to protect the drainage filter. Drill to the required depth and insert 32mm dia SDA bars of 5m or 10m length at selected RE Wall panels located at varying heights (less than 7m and 7m to 10m), with spacing of 0.74m horizontally and 1.48m vertically. Provide couplers to join SDA nails as required, as per approved drawings and methodology. Carry out cement grouting for the full length of the 70mm dia borehole after placing the SDA bars. Fix galvanised epoxy-coated bearing plates (150mm x 150mm x 10mm) on the outer face of the SDA bars with necessary nuts, bolts, and washers, ensuring proper contact with the RE Wall panel, including all associated labour, staging, scaffolding, equipment, and materials to complete the work as per the instructions of the Engineer-in-Charge of SPV.
</t>
  </si>
  <si>
    <t>Soil Nailing (Each nail)</t>
  </si>
  <si>
    <t>Nos / Nails</t>
  </si>
  <si>
    <t>All charges Includes Comprehensive Wearing Coat Replacement Work including dismantling and removal of existing wearing coat, milling of surface to required depth, cleaning of base surface, supply and transportation of all materials (bitumen, aggregates, tack coat, etc.), laying of new bituminous wearing course using hot mix technology, application of tack coat, compaction with rollers, finishing work including edge trimming and surface preparation, and disposal of debris – complete in all respects as per specifications and direction of Engineer-in-Charge.</t>
  </si>
  <si>
    <t>Wearing Coat</t>
  </si>
  <si>
    <t>Milling of distress bituminous layer/Rigid Pavement up to 100mm depth with suitable milling machine  fitted with loading conveyer of loading the filled material directly on the trucks i/c hauling and stock pilling the reclaiming to bring to required specification to reuse with the approval of engineer - in - charge for safe disposal; with all leads and lifts complete in all respect as directly by Engineer - in- charge.</t>
  </si>
  <si>
    <t>Wearing Coat Dismantiling</t>
  </si>
  <si>
    <t>Providing and applying tack coat with catonic bitumen emulsion (RS-1) using emulsion pressure distributor at the rate of 0.25 to 0.30 kg per sqmt on the prepared bituminous/milled surface and cleaned with mechanical broomer and as per relevant clauses of section-503 of MORTH (Fifth Revision) Technical specifications.@ 0.25 kg per sqmt (normal bituminous surfaces) and @ 0.30 kg per sqmt (milled surfaces)
. Source of Emulsion: Hindcol &amp; IOCL only.</t>
  </si>
  <si>
    <t>Tack coat</t>
  </si>
  <si>
    <t>Bituminous Wearing Concrete on Structure 
Providing and laying bituminous concrete as per design mix on prepared  surface with specified graded stone as per table 500-16 &amp; 500-17 for wearing course including loading of aggregate with Front end loader and hot mixing of binder (including cost of anti-stripping compound, wherever required) and filler as per table 500-9 with aggregates in hot mix plant More than 60-90 TPH Transporting the mix material with tipper and laying with sensor paver finisher (as per clause 507.3.5) to the required level , grades and rolling with vibratory compactor and pneumatic tyred roller 150-250 KN,TP=0.7 Mpa, to achieve the desired density (approved by the department) excluding cost of primer/tack coat (MoRTH Specification : Clause -507 &amp; 112) with all lead. Grading I (19.0 mm nominal size) - Bitumen @ minimum 5.20% of mix &amp; thickness 50 mm with VG-40.</t>
  </si>
  <si>
    <t>Providing and laying 3 mm thick mastic asphalt sheet on top of deck slab excluding prime coat with paving grade bitumen meeting the requirements given in table 500-29, prepared by using mastic cooker and laid to required level and slope after cleaning the surface, including providing antiskid surface with bitumen precoated fine grained hard stone chipping approximate spacing of 10 cm centre to centre in both directions, pressed into surface when the temperature of surfaces not less than 100 deg. C, protruding 1 mm to 4 mm over mastic surface, all complete as per MoRTH clause 515 complete.</t>
  </si>
  <si>
    <t>P&amp;L - Deck Waterproofing - APP membrane</t>
  </si>
  <si>
    <t>Providing and laying elastomeric concrete between Reinforced Earth (RE) panels, including the supply of all materials, mixing, transportation, placement, compaction, finishing, and curing as per relevant codal provisions and specifications. The work shall be carried out as per the site requirements and the instructions of the site engineer to ensure proper sealing, flexibility, and bonding between panels. All tools, equipment, labor, and incidental charges are included in the scope of this item</t>
  </si>
  <si>
    <t xml:space="preserve">Elastomeric Concerte </t>
  </si>
  <si>
    <t>Dismantling of Existing Approach Slab including PCC –Dismantling of existing RCC approach slab including underlying plain cement concrete (PCC), carefully breaking up the structure using appropriate equipment, removal of reinforcement (if any), lifting, loading, carting away of all dismantled debris to a designated disposal location, and clearing the site. The work includes all labour, machinery, tools, safety arrangements, traffic diversion (if required), and environmental protection measures as per site conditions and directions of the Engineer-in-Charge – complete in all respects.</t>
  </si>
  <si>
    <t xml:space="preserve">Dismanteling of Approch Slab </t>
  </si>
  <si>
    <t>Providing and laying M30 grade cement concrete wearing coat over the raft slab inside the VUP/PUP/Flyover including dismantling and removal of the existing damaged concrete (if any), surface preparation, supply of all materials, mixing, placing, compacting, finishing, and curing of concrete. The work shall include maintaining the required camber/slope as per site conditions and ensuring proper surface drainage with provision of spouts or drain outlets as necessary. The item also includes all charges for labour, equipment, transportation, handling, consumables, formwork (if required), curing, and disposal of debris, complete in all respects as per drawings, specifications, and directions of the Engineer-in-Charge</t>
  </si>
  <si>
    <t xml:space="preserve">Wearing Coat  Raft Concrete </t>
  </si>
  <si>
    <t>Providing, cutting, bending, binding, and placing of  mm diameter TMT  bars at 150 mm center-to-center spacing both ways for wearing coat raft reinforcement, including cost of binding wire, supports, chairs, laps, wastage, and all handling, transportation, and incidental works—complete in all respects as per drawing, relevant IS codes, and instructions of the Engineer-in-Charge.</t>
  </si>
  <si>
    <t xml:space="preserve">Reinforcement </t>
  </si>
  <si>
    <t xml:space="preserve">MT </t>
  </si>
  <si>
    <t>Construction of Retaining Wall (RT Wall) of height 4.0 metres, including excavation, foundation preparation, providing and laying of plain cement concrete (PCC) for leveling course, reinforcement, shuttering, and placing of M-30 grade reinforced cement concrete (RCC) in footing, stem, and coping. The work includes supplying and fixing of formwork, reinforcement steel, backfilling with suitable material, compaction, weep holes, curing, disposal of surplus material, and all other incidental items including necessary scaffolding, tools, labour, and machinery to complete the work in all respects as per approved drawings and as directed by the Engineer-in-Charge.</t>
  </si>
  <si>
    <t xml:space="preserve">RT Wall </t>
  </si>
  <si>
    <t>Supply and application of Anti-Carbonation Paint over exposed concrete surfaces including surface preparation (cleaning, wire brushing, removal of dust, oil, grease, loose particles), application of primer and two or more coats of anti-carbonation paint of approved make and shade as per manufacturer’s specifications. The item includes all materials, labour, tools, and necessary scaffolding (including erection and dismantling), transportation, and other incidental works to complete the job in all respects as per drawings and instructions of Engineer-in-Charge.</t>
  </si>
  <si>
    <t xml:space="preserve">Anti Carbonation </t>
  </si>
  <si>
    <t>Torquing of existing bolts in steel girders using calibrated torque wrenches as per approved methodology and codal provisions, including surface cleaning and alignment checks. Providing and fixing new High-Strength Friction Grip (HSFG) bolts and nuts of size M16 and M32 as per the site requirement, including supply, threading, galvanizing, transportation, and installation. The work shall be carried out as per the site condition and directions of the Engineer-in-Charge. All labor, tools, equipment, scaffolding, and incidental charges are included in the scope of this item.</t>
  </si>
  <si>
    <t>Missing Bolts</t>
  </si>
  <si>
    <t>All charges for Supply, fixing, and laying of Edge Beam concrete including formwork, reinforcement, alignment, leveling, compaction, curing, and all allied works complete as per approved drawings and specifications. The rate shall be inclusive of all labour, materials, machinery, transportation, and all incidental charges required for successful completion of the item in all respects.</t>
  </si>
  <si>
    <t xml:space="preserve">Modular Strip Seal </t>
  </si>
  <si>
    <t>Handrail Over the Crash Barrier</t>
  </si>
  <si>
    <t>Ch - 49+770 - RHS</t>
  </si>
  <si>
    <t>6.00 M</t>
  </si>
  <si>
    <t>RHS</t>
  </si>
  <si>
    <t>Span 01</t>
  </si>
  <si>
    <t xml:space="preserve">There is no Distress </t>
  </si>
  <si>
    <t>Bearing</t>
  </si>
  <si>
    <t>Crack</t>
  </si>
  <si>
    <t xml:space="preserve">Bearing </t>
  </si>
  <si>
    <t>SP06 - P6 - B3</t>
  </si>
  <si>
    <t>Need to be Replaced</t>
  </si>
  <si>
    <t>Span 02</t>
  </si>
  <si>
    <t xml:space="preserve">Pedestal 01 </t>
  </si>
  <si>
    <t>HC</t>
  </si>
  <si>
    <t>Hollow Pocket</t>
  </si>
  <si>
    <t>SP02- P1 - B1</t>
  </si>
  <si>
    <t>Mirco Concrete</t>
  </si>
  <si>
    <t>Span 03</t>
  </si>
  <si>
    <t>Span 04</t>
  </si>
  <si>
    <t>Span 05</t>
  </si>
  <si>
    <t>Span 06</t>
  </si>
  <si>
    <t>Pedestal 01</t>
  </si>
  <si>
    <t xml:space="preserve">SP06 - P5 - B1 </t>
  </si>
  <si>
    <t>Packing not Remove</t>
  </si>
  <si>
    <t xml:space="preserve">SP06 - P6 - B3 </t>
  </si>
  <si>
    <t>Removing Required</t>
  </si>
  <si>
    <t>Bearing 02</t>
  </si>
  <si>
    <t xml:space="preserve">SP06 - P5 - B2 </t>
  </si>
  <si>
    <t>Girder 01</t>
  </si>
  <si>
    <t>SP06 - G1 - Girder bottom</t>
  </si>
  <si>
    <t>Span 07</t>
  </si>
  <si>
    <t xml:space="preserve">SP07 - P7 - B3 </t>
  </si>
  <si>
    <t xml:space="preserve">SP07 - P6 - B2 </t>
  </si>
  <si>
    <t>SP07 - P6 - B3</t>
  </si>
  <si>
    <t>17 &amp; 19</t>
  </si>
  <si>
    <t>CL</t>
  </si>
  <si>
    <t xml:space="preserve">Pier Cap Cover Loss </t>
  </si>
  <si>
    <t>SP07 - P7 - B2</t>
  </si>
  <si>
    <t>Span 09</t>
  </si>
  <si>
    <t>Edge Damaged</t>
  </si>
  <si>
    <t>SP09 - P8 - B3</t>
  </si>
  <si>
    <t>2  &amp; 25</t>
  </si>
  <si>
    <t>Cub.m</t>
  </si>
  <si>
    <t>SP09 - P9 - B3</t>
  </si>
  <si>
    <t>13 &amp; 24</t>
  </si>
  <si>
    <t>Bearing 01</t>
  </si>
  <si>
    <t>SP09 - P8 - B1</t>
  </si>
  <si>
    <t>SP09 - P9 - B2</t>
  </si>
  <si>
    <t>Span 08</t>
  </si>
  <si>
    <t>SP10 - B3</t>
  </si>
  <si>
    <t xml:space="preserve">Abutment 02 </t>
  </si>
  <si>
    <t xml:space="preserve">SP10 - A2 </t>
  </si>
  <si>
    <t xml:space="preserve">SP10 - P9 - B3 </t>
  </si>
  <si>
    <t xml:space="preserve">SP10 - A2 - B2 </t>
  </si>
  <si>
    <t>Replace elastomeric</t>
  </si>
  <si>
    <t>Item No.11 Replacement of Existing Bearing with New Elastomeric Bearing</t>
  </si>
  <si>
    <t>Item No. 24– Polymer Modified Mortar</t>
  </si>
  <si>
    <t>Item No. 27– Providing and Laying of Micro-concrete for Structural Repairs</t>
  </si>
  <si>
    <t>Ch - 79+520 - RHS</t>
  </si>
  <si>
    <t>6x22.85+3x27.3</t>
  </si>
  <si>
    <t xml:space="preserve">PSC Girder </t>
  </si>
  <si>
    <t>219m</t>
  </si>
  <si>
    <t>1x12m</t>
  </si>
  <si>
    <t>Span - 01</t>
  </si>
  <si>
    <t>Cross Girder</t>
  </si>
  <si>
    <t xml:space="preserve">Span 01 - P1 - hollow pocket  in cross girder near B7 </t>
  </si>
  <si>
    <t>PMM &amp; PMC Grout</t>
  </si>
  <si>
    <t>Span - 02</t>
  </si>
  <si>
    <t xml:space="preserve">Cantilever </t>
  </si>
  <si>
    <t>Span 2 - bottom of  Cantilever  portion</t>
  </si>
  <si>
    <t>Girder 06</t>
  </si>
  <si>
    <t xml:space="preserve">Span 2 -  Girder 06 left Side bottom </t>
  </si>
  <si>
    <t>Girder 05</t>
  </si>
  <si>
    <t xml:space="preserve">Span 2 -  Girder  05 left Side bottom </t>
  </si>
  <si>
    <t xml:space="preserve">Span 2 -  Girder  06 right  Side bottom </t>
  </si>
  <si>
    <t xml:space="preserve"> Girder 06 - Cross Girder</t>
  </si>
  <si>
    <t>SE</t>
  </si>
  <si>
    <t>Steel Exposed</t>
  </si>
  <si>
    <t>Span 2 -  Girder 06 - Cross Girder</t>
  </si>
  <si>
    <t xml:space="preserve">Span 2 -  Girder 05 left Side bottom </t>
  </si>
  <si>
    <t xml:space="preserve">Span 2 -  Girder 02 left Side bottom </t>
  </si>
  <si>
    <t>Girder 04</t>
  </si>
  <si>
    <t xml:space="preserve">Span 2 -  Girder 04  right  Side bottom </t>
  </si>
  <si>
    <t xml:space="preserve">Span 3 </t>
  </si>
  <si>
    <t>Span 3 - at Soffit Diaphragm</t>
  </si>
  <si>
    <t>Span 3 - Pier 02 -  bearing 01 - Soffit Diaphragm</t>
  </si>
  <si>
    <t>Span 3 -  bearing 02 -  Soffit Diaphragm</t>
  </si>
  <si>
    <t>Span 3 - Pier 2 - bearing 04 -  Soffit Diaphragm Bearing</t>
  </si>
  <si>
    <t>Span 3 - Pier 2 - bearing 05 -  Soffit Diaphragm Bearing</t>
  </si>
  <si>
    <t>Span 3 - Pier 2 - bearing  06  -  Soffit Diaphragm bottom</t>
  </si>
  <si>
    <t>HP/HC</t>
  </si>
  <si>
    <t>Hollow Pocket/Honey Combing</t>
  </si>
  <si>
    <t>Span 3 - Pier 2 - bearing  07 - bottom surface</t>
  </si>
  <si>
    <t>Bearing 04</t>
  </si>
  <si>
    <t>NB</t>
  </si>
  <si>
    <t>Nut bolt Lose</t>
  </si>
  <si>
    <t>Span 4 -  Pier 4 - bearing  04 - bottom Surface</t>
  </si>
  <si>
    <t xml:space="preserve">Bolt Fixing </t>
  </si>
  <si>
    <t>Pier 04</t>
  </si>
  <si>
    <t>ES</t>
  </si>
  <si>
    <t xml:space="preserve">Excess Steel </t>
  </si>
  <si>
    <t>Span 5 -  Pier 4 - bearing 01 to 07 - Pier Cap</t>
  </si>
  <si>
    <t>Cutting Required</t>
  </si>
  <si>
    <t>Cover Loss</t>
  </si>
  <si>
    <t>Span 5 -  Pier 4 - bearing 01  - Pier Cap</t>
  </si>
  <si>
    <t>Span 5 - bearing 02  -  Pier 4 -  Pier Cap below</t>
  </si>
  <si>
    <t>Span 5 - bearing 03 -  Pier 4 -Pier Cap below</t>
  </si>
  <si>
    <t>Span 5 - bearing 04 -  Pier 4 - Pier Cap below</t>
  </si>
  <si>
    <t>SP</t>
  </si>
  <si>
    <t>Spalling</t>
  </si>
  <si>
    <t>Span 5 - bearing 06 -  Pier 4 - Pier Cap above</t>
  </si>
  <si>
    <t>Span 5 - bearing 01 &amp; 05  -  Pier 4 - Pier Cap below</t>
  </si>
  <si>
    <t>DM</t>
  </si>
  <si>
    <t>Damage</t>
  </si>
  <si>
    <t>RHS - Span 5 - bearing 01  to 05 -  Pier 4 - below pier cap</t>
  </si>
  <si>
    <t>Cover Spalling</t>
  </si>
  <si>
    <t>Span 5 - bearing 07 -  Pier 4 - Pier Cap above</t>
  </si>
  <si>
    <t>Girder 1</t>
  </si>
  <si>
    <t>Girder 1 -  bottom</t>
  </si>
  <si>
    <t>Girder 7</t>
  </si>
  <si>
    <t xml:space="preserve">Girder 7 - bottom Surface </t>
  </si>
  <si>
    <t>Pier 07</t>
  </si>
  <si>
    <t>Excess Steel</t>
  </si>
  <si>
    <t xml:space="preserve">Span 7 -  Pier 7 </t>
  </si>
  <si>
    <t>Pier 06</t>
  </si>
  <si>
    <t xml:space="preserve">Span 6 - Pier 06 -  bearing 02 </t>
  </si>
  <si>
    <t xml:space="preserve">Span 6 - Pier 06 -  bearing 01 </t>
  </si>
  <si>
    <t xml:space="preserve">Span 7  - Girder 05 </t>
  </si>
  <si>
    <t>Cover Damage</t>
  </si>
  <si>
    <t>Span 7  - Pier 06 - bearing 03</t>
  </si>
  <si>
    <t>DC</t>
  </si>
  <si>
    <t xml:space="preserve">Delamination of Concrete </t>
  </si>
  <si>
    <t xml:space="preserve">Span 7  - Pier 06 - bearing 07 </t>
  </si>
  <si>
    <t>Micro Concrete</t>
  </si>
  <si>
    <t xml:space="preserve">Span 7  - Pier 07 - bearing 05 </t>
  </si>
  <si>
    <t>Span 8 - pier 7 - B1  - B2</t>
  </si>
  <si>
    <t xml:space="preserve">Span 8 - pier 7 - G3  </t>
  </si>
  <si>
    <t>Span 8 - pier 7 - G3</t>
  </si>
  <si>
    <t xml:space="preserve">Span 8 - pier 7 - G6  </t>
  </si>
  <si>
    <t xml:space="preserve">Span 8  - Girder 6 </t>
  </si>
  <si>
    <t xml:space="preserve">Span 8  - Pier 07 - bearing 07 </t>
  </si>
  <si>
    <t>Pier 08</t>
  </si>
  <si>
    <t xml:space="preserve">Span 8  - Pier 08 - bearing 07 </t>
  </si>
  <si>
    <t>Girder 07</t>
  </si>
  <si>
    <t xml:space="preserve">Span 8  - Pier 08 - girder 07  </t>
  </si>
  <si>
    <t xml:space="preserve">Span 9  - Pier 08 - bearing 02 </t>
  </si>
  <si>
    <t>Span 9  - Pier 08 - bearing 03</t>
  </si>
  <si>
    <t>Span 9  - Pier 08 - bearing 05</t>
  </si>
  <si>
    <t>Span 9  - Pier 08 - bearing 07</t>
  </si>
  <si>
    <t>Span 9  - Abutment 02 - bearing 01</t>
  </si>
  <si>
    <t xml:space="preserve">Span 9  - Abutment 02 - bearing 03 </t>
  </si>
  <si>
    <t xml:space="preserve">Span 9  - Abutment 02 - girder 03 -  bottom </t>
  </si>
  <si>
    <t>Bolt Fixing</t>
  </si>
  <si>
    <t>Micro - Concrete</t>
  </si>
  <si>
    <t>Item No. 22 –Provision and Installation of Grouting Nipples for Pressure Injection in RCC Structures (using Non-return Valve (NRV) Nipples)</t>
  </si>
  <si>
    <t>horizontal and vertical 300 mm c/c</t>
  </si>
  <si>
    <t>Item No. 26–Injection of Polymer Cement Grout with Non-Shrink Additive at 4 kg/cm² Pressure using NRV Nipples</t>
  </si>
  <si>
    <t>Total Distress</t>
  </si>
  <si>
    <t>1 kg/per nipple</t>
  </si>
  <si>
    <t>Item No. 27-Providing and Laying of Micro-concrete for Structural Repairs</t>
  </si>
  <si>
    <t>Ch - 80+154 -LHS</t>
  </si>
  <si>
    <t>5x13.20</t>
  </si>
  <si>
    <t xml:space="preserve">T Beam </t>
  </si>
  <si>
    <t>66m</t>
  </si>
  <si>
    <t xml:space="preserve"> 1x12m</t>
  </si>
  <si>
    <t>12.30 M</t>
  </si>
  <si>
    <t>Cantilever portion</t>
  </si>
  <si>
    <t>A1 to A2 - slab Bottom</t>
  </si>
  <si>
    <t>Shortcrete</t>
  </si>
  <si>
    <t>Girder 01 to 03</t>
  </si>
  <si>
    <t>Damaged</t>
  </si>
  <si>
    <t>Abutment 01  to P1 - girder Bottom</t>
  </si>
  <si>
    <t>Pier</t>
  </si>
  <si>
    <t xml:space="preserve"> P1 - Pier Cap</t>
  </si>
  <si>
    <t>Cleaning Required</t>
  </si>
  <si>
    <t>Slab</t>
  </si>
  <si>
    <t>A1 between P1 - Slab Bottom</t>
  </si>
  <si>
    <t>Span-01  to Span-02</t>
  </si>
  <si>
    <t>Span-02 to Span-03</t>
  </si>
  <si>
    <t>Span-03 to Span-04</t>
  </si>
  <si>
    <t>Epoxy grout</t>
  </si>
  <si>
    <t>PMC Grout</t>
  </si>
  <si>
    <t>Item No. 21 –Sealing of Cracks in RCC Members by V-Groove Cutting and Sealing with Epoxy Mortar</t>
  </si>
  <si>
    <t>For epoxy grout</t>
  </si>
  <si>
    <t>3/0.3=10</t>
  </si>
  <si>
    <t>Item No. 23 –Low Viscosity Epoxy Pressure Injection Grouting in RCC Members (using Non-return valve (NRV) nipples)</t>
  </si>
  <si>
    <t>0.5 kg/per nipple=10*0.5=5</t>
  </si>
  <si>
    <t>Low Viscosity Epoxy Pressure Injection Grouting in RCC Members (using Non-return valve (NRV) nipples)</t>
  </si>
  <si>
    <t>Item No. 25–Injection of Polymer Cement Grout with Non-Shrink Additive at 4 kg/cm² Pressure using NRV Nipples</t>
  </si>
  <si>
    <t>For PMC grout</t>
  </si>
  <si>
    <t>Micro-concrete</t>
  </si>
  <si>
    <t>Item No. 30-The work shall include the complete execution of shotcrete application in accordance with IRC:SP:40 standards</t>
  </si>
  <si>
    <t>Ch - 80+154 - RHS</t>
  </si>
  <si>
    <t xml:space="preserve"> Continuous RCC Solid Slab</t>
  </si>
  <si>
    <t>12.70 M</t>
  </si>
  <si>
    <t xml:space="preserve">Pedestal </t>
  </si>
  <si>
    <t xml:space="preserve">Debris </t>
  </si>
  <si>
    <t>Abut 01 - SP01 - B1-PD1 above pier cap</t>
  </si>
  <si>
    <t>Cleaing Required</t>
  </si>
  <si>
    <t>Pier 01</t>
  </si>
  <si>
    <t>Hoeny Combing</t>
  </si>
  <si>
    <t>P1 - SP01 - Pier Cap</t>
  </si>
  <si>
    <t>Bearing  03</t>
  </si>
  <si>
    <t>LR</t>
  </si>
  <si>
    <t>Bearing Lock not Remove</t>
  </si>
  <si>
    <t>SP03 - B3-P3</t>
  </si>
  <si>
    <t>Need to be lock Remove</t>
  </si>
  <si>
    <t>Item No. 12 Cutting of Metallic Bearing Locks Using Electric Grinder</t>
  </si>
  <si>
    <t>Ch - 141+095 - LHS</t>
  </si>
  <si>
    <t>3 Span</t>
  </si>
  <si>
    <t>RCC I Girder</t>
  </si>
  <si>
    <t>63m</t>
  </si>
  <si>
    <t>SP01 - P1 - G2</t>
  </si>
  <si>
    <t>Abutment 01</t>
  </si>
  <si>
    <t xml:space="preserve">Vegetation </t>
  </si>
  <si>
    <t>SP01 -  A1</t>
  </si>
  <si>
    <t>Pedestal 04</t>
  </si>
  <si>
    <t>SP01 - P1 - B4</t>
  </si>
  <si>
    <t>Girder  04</t>
  </si>
  <si>
    <t>BD</t>
  </si>
  <si>
    <t>Bottom Damaged</t>
  </si>
  <si>
    <t>EC</t>
  </si>
  <si>
    <t>Excess Concrete Remove</t>
  </si>
  <si>
    <t>SP02 -  P2 - B2</t>
  </si>
  <si>
    <t>SP02 -  P3 - B3</t>
  </si>
  <si>
    <t>SP03 -  P3 - B2</t>
  </si>
  <si>
    <t xml:space="preserve">Cross Girder </t>
  </si>
  <si>
    <t>SP03 - P2 - G4 - B4</t>
  </si>
  <si>
    <t>SP03 - P2 - P2 B2</t>
  </si>
  <si>
    <t>Cocncrete Crash Barrier</t>
  </si>
  <si>
    <t>HR</t>
  </si>
  <si>
    <t>Hand Railling Missing</t>
  </si>
  <si>
    <t>A1 to A2</t>
  </si>
  <si>
    <t>1 &amp; 3</t>
  </si>
  <si>
    <t>New Install</t>
  </si>
  <si>
    <t>incl Clearing</t>
  </si>
  <si>
    <t>Pipe railing</t>
  </si>
  <si>
    <t>Item No. 30–The work shall include the complete execution of shotcrete application in accordance with IRC:SP:40 standards</t>
  </si>
  <si>
    <t>Item No. 46–Pipe Railing</t>
  </si>
  <si>
    <t>Ch - 141+095 - RHS</t>
  </si>
  <si>
    <t>SP01 - P1 - P4/B4</t>
  </si>
  <si>
    <t>SP01 - A1 - P2/B2</t>
  </si>
  <si>
    <t>SP01 - A1 - P1/B1</t>
  </si>
  <si>
    <t>Dirt Wall</t>
  </si>
  <si>
    <t>SP01 - A1 - B2 to B3</t>
  </si>
  <si>
    <t>Packing Not Removed</t>
  </si>
  <si>
    <t>SP02 - A2 - B1</t>
  </si>
  <si>
    <t>SP02 - P1- P2/B2</t>
  </si>
  <si>
    <t xml:space="preserve"> Girder </t>
  </si>
  <si>
    <t>Girder Damage</t>
  </si>
  <si>
    <t>SP03 - P2 - B2</t>
  </si>
  <si>
    <t>SP03 - P2 - P1/B1</t>
  </si>
  <si>
    <t>Microconcrete</t>
  </si>
  <si>
    <t xml:space="preserve"> Damaged</t>
  </si>
  <si>
    <t>Cocncrete Crash Barrier / Others</t>
  </si>
  <si>
    <t>Slope Patching</t>
  </si>
  <si>
    <t>A2</t>
  </si>
  <si>
    <t xml:space="preserve">Repair </t>
  </si>
  <si>
    <t>Handrail Pipe</t>
  </si>
  <si>
    <t>RM</t>
  </si>
  <si>
    <t>Hand Railing Missing</t>
  </si>
  <si>
    <t>Repair</t>
  </si>
  <si>
    <t>Item No. 27 – Providing and Laying of Micro-concrete for Structural Repairs</t>
  </si>
  <si>
    <t>Item No. 46– Pipe Railing</t>
  </si>
  <si>
    <t>Ch - 58+555 - LHS</t>
  </si>
  <si>
    <t>4 Span</t>
  </si>
  <si>
    <t>Solid Slab / RCC Box Girder</t>
  </si>
  <si>
    <t>100m</t>
  </si>
  <si>
    <t xml:space="preserve"> 1x11.23 </t>
  </si>
  <si>
    <t>6 .0 M</t>
  </si>
  <si>
    <t>Abutment 02</t>
  </si>
  <si>
    <t>LE, EJ-5</t>
  </si>
  <si>
    <t>Leaching</t>
  </si>
  <si>
    <t>SP04 - A2 EJ-5</t>
  </si>
  <si>
    <t>1 &amp; 7</t>
  </si>
  <si>
    <t>Sealant Replacement</t>
  </si>
  <si>
    <t>Expansion Joint</t>
  </si>
  <si>
    <t>EJ</t>
  </si>
  <si>
    <t>Expansion Joint Debris</t>
  </si>
  <si>
    <t>EJ 02</t>
  </si>
  <si>
    <t>Pier 02</t>
  </si>
  <si>
    <t>EJ 03</t>
  </si>
  <si>
    <t>Deck Slab</t>
  </si>
  <si>
    <t>Expansion Joint Damage</t>
  </si>
  <si>
    <t>EJ 04</t>
  </si>
  <si>
    <t>Replace joint</t>
  </si>
  <si>
    <t>EJ 01</t>
  </si>
  <si>
    <t>Expansion joint</t>
  </si>
  <si>
    <t>Item No. 17.3 – Providing Seal for Strip Seal Expansion Joint</t>
  </si>
  <si>
    <t>Item No. 17.3 – New Expansion Joint – Strip Seal Type</t>
  </si>
  <si>
    <t>Ch - 58+555 - RHS</t>
  </si>
  <si>
    <t>Solid Slab / PSC Box Girder</t>
  </si>
  <si>
    <t>1x10.25m</t>
  </si>
  <si>
    <t>6.60 M</t>
  </si>
  <si>
    <t>Abutment A2</t>
  </si>
  <si>
    <t>A2 - EJ 05</t>
  </si>
  <si>
    <t>Abutment A1</t>
  </si>
  <si>
    <t>A1 - EJ 01</t>
  </si>
  <si>
    <t xml:space="preserve">Ch - 109+770 - LHS </t>
  </si>
  <si>
    <t>1x45.75+2x49.5+1x45.65</t>
  </si>
  <si>
    <t>PSC Box Girder &amp; Deck Slab</t>
  </si>
  <si>
    <t>191m</t>
  </si>
  <si>
    <t>11.0 M</t>
  </si>
  <si>
    <t>SPAN-1</t>
  </si>
  <si>
    <t xml:space="preserve">SP01 - P1 </t>
  </si>
  <si>
    <t>Cutting required</t>
  </si>
  <si>
    <t>SP02 - P1</t>
  </si>
  <si>
    <t>SP02 - P2</t>
  </si>
  <si>
    <t>Pier 03</t>
  </si>
  <si>
    <t>SP03 - P3</t>
  </si>
  <si>
    <t>SP04 - A2</t>
  </si>
  <si>
    <t>SP04 - P3</t>
  </si>
  <si>
    <t>SPAN-2</t>
  </si>
  <si>
    <t>SP02 - P1 - Above Pier Cap</t>
  </si>
  <si>
    <t xml:space="preserve">SP03 - P3 - B3 </t>
  </si>
  <si>
    <t>SPAN-3</t>
  </si>
  <si>
    <t>SP03 - P3 - B1</t>
  </si>
  <si>
    <t>SP03 - P3 - above pier Cap</t>
  </si>
  <si>
    <t>Vegtation</t>
  </si>
  <si>
    <t>11 &amp; 17</t>
  </si>
  <si>
    <t>SPAN-4</t>
  </si>
  <si>
    <t>BP</t>
  </si>
  <si>
    <t>Bearing Packing not remove</t>
  </si>
  <si>
    <t>SP04 - P3 - B2</t>
  </si>
  <si>
    <t xml:space="preserve">Lock not remove </t>
  </si>
  <si>
    <t>Cutting metallic bearing</t>
  </si>
  <si>
    <t>SP04 - P3 - B1</t>
  </si>
  <si>
    <t>Concrete Crash Barrier</t>
  </si>
  <si>
    <t>CB</t>
  </si>
  <si>
    <t>Paint damage</t>
  </si>
  <si>
    <t xml:space="preserve">CCB </t>
  </si>
  <si>
    <t xml:space="preserve">Cleaning &amp; Painting Required </t>
  </si>
  <si>
    <t>Hand railing</t>
  </si>
  <si>
    <t>Not available</t>
  </si>
  <si>
    <t>New install</t>
  </si>
  <si>
    <t xml:space="preserve">P1 - EJ 02 </t>
  </si>
  <si>
    <t xml:space="preserve">Cleaning  Required </t>
  </si>
  <si>
    <t>P2 - EJ 03</t>
  </si>
  <si>
    <t>NS</t>
  </si>
  <si>
    <t>Rubber Damaged</t>
  </si>
  <si>
    <t xml:space="preserve">Sealent Replacement </t>
  </si>
  <si>
    <t>P3- EJ 04</t>
  </si>
  <si>
    <t xml:space="preserve"> A2 - Median</t>
  </si>
  <si>
    <t>Sealent</t>
  </si>
  <si>
    <t>Paint</t>
  </si>
  <si>
    <t xml:space="preserve">Cutting metallic </t>
  </si>
  <si>
    <t>Item No.5 Application of Cement Paint on Concrete Handrails / Crash Barrier</t>
  </si>
  <si>
    <t>Item No.12 Cutting of Metallic Bearing Locks Using Electric Grinder</t>
  </si>
  <si>
    <t>Item No.17.3 Providing Seal for Strip Seal Expansion Joint</t>
  </si>
  <si>
    <t>Ch - 149+640 - LHS</t>
  </si>
  <si>
    <t>6 Span</t>
  </si>
  <si>
    <t>RCC  I Girder</t>
  </si>
  <si>
    <t>126m</t>
  </si>
  <si>
    <t xml:space="preserve">1x10.65 </t>
  </si>
  <si>
    <t>11.10 M</t>
  </si>
  <si>
    <t xml:space="preserve">Span 01 </t>
  </si>
  <si>
    <t>Pier  01</t>
  </si>
  <si>
    <t>Debris</t>
  </si>
  <si>
    <t>SP01 - P1</t>
  </si>
  <si>
    <t>Cleaning required</t>
  </si>
  <si>
    <t>Abutment  01</t>
  </si>
  <si>
    <t>SP01 - A1</t>
  </si>
  <si>
    <t>SP03 - P2</t>
  </si>
  <si>
    <t>SP04 - P4</t>
  </si>
  <si>
    <t>8  &amp; 11</t>
  </si>
  <si>
    <t>Pier 05</t>
  </si>
  <si>
    <t>SP05 - P5</t>
  </si>
  <si>
    <t>2 &amp; 5</t>
  </si>
  <si>
    <t>Full Day</t>
  </si>
  <si>
    <t>Ch - 149+640 - RHS</t>
  </si>
  <si>
    <t>Ch</t>
  </si>
  <si>
    <t>-</t>
  </si>
  <si>
    <t>149+640</t>
  </si>
  <si>
    <t xml:space="preserve">Edge Damage </t>
  </si>
  <si>
    <t>SP01 - P1 - B3</t>
  </si>
  <si>
    <t>Bearing  01</t>
  </si>
  <si>
    <t>SP01 - A1 - B1</t>
  </si>
  <si>
    <t>Bearing  04</t>
  </si>
  <si>
    <t>SP02 - P2 - B4</t>
  </si>
  <si>
    <t xml:space="preserve">Corner Damage </t>
  </si>
  <si>
    <t>SP02 - P2 - B2</t>
  </si>
  <si>
    <t>SP02 - P1 - B4</t>
  </si>
  <si>
    <t>11 &amp; 22</t>
  </si>
  <si>
    <t>SP02 - P2 - B1</t>
  </si>
  <si>
    <t>PD - DB-B3</t>
  </si>
  <si>
    <t>Cover loss</t>
  </si>
  <si>
    <t>SP03 - P3 - B4</t>
  </si>
  <si>
    <t>SP03 - P3 - B2</t>
  </si>
  <si>
    <t>SP04 - P4 - B1</t>
  </si>
  <si>
    <t>SP04 - P4 - B4</t>
  </si>
  <si>
    <t>SP05 - P5 - B4</t>
  </si>
  <si>
    <t>5 &amp; 9</t>
  </si>
  <si>
    <t>SP05 -  B4</t>
  </si>
  <si>
    <t>Crash barrier</t>
  </si>
  <si>
    <t>Painting</t>
  </si>
  <si>
    <t>Hand Railing</t>
  </si>
  <si>
    <t>Railing missing</t>
  </si>
  <si>
    <t>Item No. 46– Pipe railing</t>
  </si>
  <si>
    <t>ROB</t>
  </si>
  <si>
    <t>Ch - 37+418 - LHS</t>
  </si>
  <si>
    <t>1 Span</t>
  </si>
  <si>
    <t>51.35 m</t>
  </si>
  <si>
    <t>8 M</t>
  </si>
  <si>
    <t xml:space="preserve">EJ01 </t>
  </si>
  <si>
    <t xml:space="preserve">Sealant Damaged </t>
  </si>
  <si>
    <t>EJ001 and EJ002</t>
  </si>
  <si>
    <t>Replacement</t>
  </si>
  <si>
    <t>Crash Barrier</t>
  </si>
  <si>
    <t>CB02</t>
  </si>
  <si>
    <t>Crash Barrier Damaged (Corner)</t>
  </si>
  <si>
    <t>Grating</t>
  </si>
  <si>
    <t>G-DS</t>
  </si>
  <si>
    <t>Grating over the drainage spout</t>
  </si>
  <si>
    <t>Bearings</t>
  </si>
  <si>
    <t>BR001-10</t>
  </si>
  <si>
    <t xml:space="preserve">Rusting </t>
  </si>
  <si>
    <t>BR001-BR010</t>
  </si>
  <si>
    <t>Rust Removal and Anti-Corrosive Zinc Painting on Bearings</t>
  </si>
  <si>
    <t>Crash Barrier Damage</t>
  </si>
  <si>
    <t>Item No.19.2 Provision of Missing MS Grating over Drainage Spouts</t>
  </si>
  <si>
    <t>Item No. 18 Reconstruction of RCC Crash Barrier (Post Dismantling)</t>
  </si>
  <si>
    <t>Ch - 37+418 - RHS</t>
  </si>
  <si>
    <t>Steel I Girder</t>
  </si>
  <si>
    <t>Ch - 76+371 - LHS</t>
  </si>
  <si>
    <t>5 Span</t>
  </si>
  <si>
    <t>RCC + Steel I Girder</t>
  </si>
  <si>
    <t>2 x 14.3 + 1 x 30.40 + 
1 x 14 + 14.3 (87+30 m)</t>
  </si>
  <si>
    <t>1x13.75m</t>
  </si>
  <si>
    <t>8m</t>
  </si>
  <si>
    <t>Span 01 to Span 06</t>
  </si>
  <si>
    <t>EJ01 to EJ06</t>
  </si>
  <si>
    <t>EJ001 to EJ006</t>
  </si>
  <si>
    <t>Handrail</t>
  </si>
  <si>
    <t>Not Provided</t>
  </si>
  <si>
    <t>SP03</t>
  </si>
  <si>
    <t>New Handrail</t>
  </si>
  <si>
    <t>Ch - 76+371 - RHS</t>
  </si>
  <si>
    <t>Ch - 173+522 - LHS</t>
  </si>
  <si>
    <t>2 Span</t>
  </si>
  <si>
    <t>I Girder</t>
  </si>
  <si>
    <t>1 x 22 + 1 x 10.4 (32.40 m)</t>
  </si>
  <si>
    <t>7 M</t>
  </si>
  <si>
    <t>Span 01 and 2</t>
  </si>
  <si>
    <t>EJ01 to EJ03</t>
  </si>
  <si>
    <t>EJ001 and EJ003</t>
  </si>
  <si>
    <t>Concrete Crash Barrier Damaged</t>
  </si>
  <si>
    <t>SP001</t>
  </si>
  <si>
    <t>Ch - 173+522 - RHS</t>
  </si>
  <si>
    <t>IG</t>
  </si>
  <si>
    <t>SPL</t>
  </si>
  <si>
    <t>Girder Damage at Junction Span 2 - Girder G2</t>
  </si>
  <si>
    <t>RHS- Honeycombing and damage are visible at the junction of Girder G3, span 2.</t>
  </si>
  <si>
    <t>RHS- Honeycombing and damage are visible at the junction of Girder G1, span 1.</t>
  </si>
  <si>
    <t>Cantilier Slab</t>
  </si>
  <si>
    <t>CS</t>
  </si>
  <si>
    <t>Steel Exposed (SE)</t>
  </si>
  <si>
    <t>reinforcing steel in the cantilever slab is exposed</t>
  </si>
  <si>
    <t>Item No. 24–Repair of Damaged Concrete Surfaces Using Polymer Modified Mortar (PMM Mortar) up to 50mm Thickness</t>
  </si>
  <si>
    <t>Item No. 06 Providing and fixing temporary double steel scaffolding system with safety features.</t>
  </si>
  <si>
    <t>37+418 LHS</t>
  </si>
  <si>
    <t>37+418 RHS</t>
  </si>
  <si>
    <t>76+371 LHS</t>
  </si>
  <si>
    <t>76+371 RHS</t>
  </si>
  <si>
    <t>171+522 LHS</t>
  </si>
  <si>
    <t>171+522 RHS</t>
  </si>
  <si>
    <t xml:space="preserve">Chainage </t>
  </si>
  <si>
    <t>Pipe Railing</t>
  </si>
  <si>
    <t>Total Quantity (A+B)</t>
  </si>
  <si>
    <t>ROB , MJB  Quantity  (A)</t>
  </si>
  <si>
    <t>MNB Quantity (B)</t>
  </si>
  <si>
    <t>Ch - 160+337 - LHS</t>
  </si>
  <si>
    <t>76m</t>
  </si>
  <si>
    <t>EJ001</t>
  </si>
  <si>
    <t>Span 01-Span 04</t>
  </si>
  <si>
    <t>160+337 LHS</t>
  </si>
  <si>
    <t>160+337 RHS</t>
  </si>
  <si>
    <t>FO</t>
  </si>
  <si>
    <t>Total</t>
  </si>
  <si>
    <t xml:space="preserve">Sub total </t>
  </si>
  <si>
    <t xml:space="preserve">Gst - 18% </t>
  </si>
  <si>
    <t xml:space="preserve">Total </t>
  </si>
  <si>
    <t>Bridge ID</t>
  </si>
  <si>
    <t>77+885 BHS</t>
  </si>
  <si>
    <t>Structure No.</t>
  </si>
  <si>
    <t>Total No. of Spans</t>
  </si>
  <si>
    <t xml:space="preserve">Girder Slab </t>
  </si>
  <si>
    <t xml:space="preserve">Total No. of Piers Including Abutment </t>
  </si>
  <si>
    <t>Pier Type</t>
  </si>
  <si>
    <t xml:space="preserve">Hammer Head </t>
  </si>
  <si>
    <t>Load Transfer</t>
  </si>
  <si>
    <t xml:space="preserve">Slab to Girder </t>
  </si>
  <si>
    <t>Layers/Nos</t>
  </si>
  <si>
    <r>
      <rPr>
        <b/>
        <sz val="12"/>
        <color theme="1"/>
        <rFont val="Poppins"/>
      </rPr>
      <t>Dismantling of Existing Concrete Structures</t>
    </r>
    <r>
      <rPr>
        <sz val="12"/>
        <color theme="1"/>
        <rFont val="Poppins"/>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</si>
  <si>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Application of Cement Paint on Concrete Handrails / Crash Barrier</t>
    </r>
    <r>
      <rPr>
        <sz val="12"/>
        <color theme="1"/>
        <rFont val="Poppins"/>
      </rPr>
      <t xml:space="preserve">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</si>
  <si>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Providing and fixing temporary double steel scaffolding system with safety features.</t>
    </r>
    <r>
      <rPr>
        <sz val="12"/>
        <color theme="1"/>
        <rFont val="Poppins"/>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</si>
  <si>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Extra Reinforcement with Zinc-Rich Epoxy Coating</t>
    </r>
    <r>
      <rPr>
        <sz val="12"/>
        <color theme="1"/>
        <rFont val="Poppins"/>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</si>
  <si>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New Expansion Joint – Strip Seal Type</t>
    </r>
    <r>
      <rPr>
        <sz val="12"/>
        <color theme="1"/>
        <rFont val="Poppins"/>
      </rPr>
      <t xml:space="preserve">
Providing and fixing strip seal expansion joint assembly, including supply and installation of steel edge beams with elastomeric sealing element (strip seal), conforming to MoRTH Clause 2600 and IRC 83 (Part II). Work includes removal of existing joint (if any), groove cutting and cleaning, placing and aligning anchorages and edge beams, and fixing the elastomeric strip seal using manufacturer-approved system ensuring proper compression fit. All components shall conform to approved specifications and design drawings. The sealing element shall be resistant to fatigue, wear, UV, and chemicals.</t>
    </r>
  </si>
  <si>
    <r>
      <rPr>
        <b/>
        <sz val="12"/>
        <color theme="1"/>
        <rFont val="Poppins"/>
      </rPr>
      <t>Reconstruction of RCC Crash Barrier (Post Dismantling)</t>
    </r>
    <r>
      <rPr>
        <sz val="12"/>
        <color theme="1"/>
        <rFont val="Poppins"/>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</si>
  <si>
    <r>
      <rPr>
        <b/>
        <sz val="12"/>
        <color theme="1"/>
        <rFont val="Poppins"/>
      </rPr>
      <t>Replacement/Providing of Drainage Spout Assembly</t>
    </r>
    <r>
      <rPr>
        <sz val="12"/>
        <color theme="1"/>
        <rFont val="Poppins"/>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t>
    </r>
  </si>
  <si>
    <t>Project : Borkhedi-Kelapur</t>
  </si>
  <si>
    <t>Major Structures Inventory as per Site</t>
  </si>
  <si>
    <t>S.No.</t>
  </si>
  <si>
    <t>St. No</t>
  </si>
  <si>
    <t>CA 
Chainage 
(Km)</t>
  </si>
  <si>
    <t>Site 
Chainage 
(Km)</t>
  </si>
  <si>
    <t>Type of 
Structure</t>
  </si>
  <si>
    <t>Side</t>
  </si>
  <si>
    <t>Str on</t>
  </si>
  <si>
    <t>Age of 
Str</t>
  </si>
  <si>
    <t>Skew
(Yes/No)</t>
  </si>
  <si>
    <t>Proposal as per CA</t>
  </si>
  <si>
    <t>Span 
Arrangement (m)</t>
  </si>
  <si>
    <t xml:space="preserve">RCC CB Length </t>
  </si>
  <si>
    <t>Proposed Type
(New/Rec/Wide/
R&amp;R/Retain)</t>
  </si>
  <si>
    <t>Span 
Arrangement
(m)</t>
  </si>
  <si>
    <t>MNB</t>
  </si>
  <si>
    <t>MCW</t>
  </si>
  <si>
    <t>New</t>
  </si>
  <si>
    <t>1 x 8.5</t>
  </si>
  <si>
    <t>Old</t>
  </si>
  <si>
    <t>1 x 8.9</t>
  </si>
  <si>
    <t>1 x 6.2</t>
  </si>
  <si>
    <t>42/2</t>
  </si>
  <si>
    <t>2 x 13.2 + 2 x 36.8</t>
  </si>
  <si>
    <t>45+414</t>
  </si>
  <si>
    <t>1 x 4.8</t>
  </si>
  <si>
    <t>3 x 12.10</t>
  </si>
  <si>
    <t>Yes</t>
  </si>
  <si>
    <t>1  x 9.2</t>
  </si>
  <si>
    <t>5 x 13.25</t>
  </si>
  <si>
    <t>4 x 7.5</t>
  </si>
  <si>
    <t>6 x 21.6</t>
  </si>
  <si>
    <t>3 x 7.30</t>
  </si>
  <si>
    <t>SC</t>
  </si>
  <si>
    <t>No Proposal</t>
  </si>
  <si>
    <t>1 x 3.2</t>
  </si>
  <si>
    <t xml:space="preserve">Borkedi Wadner </t>
  </si>
  <si>
    <t>B</t>
  </si>
  <si>
    <t>Total Amount</t>
  </si>
  <si>
    <t xml:space="preserve">Dismantling of Existing Concrete and Wearing Coat </t>
  </si>
  <si>
    <t xml:space="preserve">Dismantling of Existing Concrete Crash Barrier </t>
  </si>
  <si>
    <t xml:space="preserve">RMT </t>
  </si>
  <si>
    <r>
      <rPr>
        <b/>
        <sz val="12"/>
        <color theme="1"/>
        <rFont val="Poppins"/>
      </rPr>
      <t xml:space="preserve">Bituminous Wearing Concrete on Structure </t>
    </r>
    <r>
      <rPr>
        <sz val="12"/>
        <color theme="1"/>
        <rFont val="Poppins"/>
      </rPr>
      <t xml:space="preserve">
Providing and laying bituminous concrete as per design mix on prepared  surface with specified graded stone as per table 500-16 &amp; 500-17 for wearing course including loading of aggregate with Front end loader and hot mixing of binder (including cost of anti-stripping compound, wherever required) and filler as per table 500-9 with aggregates in hot mix plant More than 60-90 TPH Transporting the mix material with tipper and laying with sensor paver finisher (as per clause 507.3.5) to the required level , grades and rolling with vibratory compactor and pneumatic tyred roller 150-250 KN,TP=0.7 Mpa, to achieve the desired density (approved by the department) excluding cost of primer/tack coat (MoRTH Specification : Clause -507 &amp; 112) with all lead. Grading I (19.0 mm nominal size) - Bitumen @ minimum 5.20% of mix &amp; thickness 50 mm with VG-40.</t>
    </r>
  </si>
  <si>
    <t xml:space="preserve">Total Amount </t>
  </si>
  <si>
    <t xml:space="preserve"> GST (18%)</t>
  </si>
  <si>
    <t xml:space="preserve">Total Amount A+B </t>
  </si>
  <si>
    <t>Design Consultancy Services</t>
  </si>
  <si>
    <t>LS</t>
  </si>
  <si>
    <r>
      <rPr>
        <b/>
        <sz val="12"/>
        <color theme="1"/>
        <rFont val="Poppins"/>
      </rPr>
      <t xml:space="preserve">Concrete Supply and Placing
</t>
    </r>
    <r>
      <rPr>
        <sz val="12"/>
        <color theme="1"/>
        <rFont val="Poppins"/>
      </rPr>
      <t xml:space="preserve">
All concrete works using  M40 grade design mix as approved, including the supply of Ordinary Portland Cement (OPC) 53 grade, well-graded coarse and fine aggregates, potable water, and approved admixtures to achieve required workability and strength. The work includes transportation, placement, vibration, compaction (manual/mechanical), leveling, finishing, surface preparation, and curing as per standard practices and specifications.
This item also includes providing, fixing, and removing formwork/shuttering materials (using approved plywood, steel plates, timber, or other suitable material) with necessary centering, supports, and bracings, to ensure correct line, level, and dimensions of the deck slab or structural member.All works shall be carried out in accordance with IS 456:2000, IS 10262:2019, and other relevant IS codes, and strictly as directed and approved by the Engineer-in-Charge.
All works shall be carried out in accordance with IS 456:2000, IS 10262:2019, and other relevant IS codes, and strictly as directed and approved by the Engineer-in-Charge.</t>
    </r>
  </si>
  <si>
    <t xml:space="preserve">Dismantling of Existing Concrete Structure </t>
  </si>
  <si>
    <t xml:space="preserve">Wearing Coat </t>
  </si>
  <si>
    <r>
      <rPr>
        <b/>
        <sz val="12"/>
        <color theme="1"/>
        <rFont val="Poppins"/>
      </rPr>
      <t xml:space="preserve">Dismantling of Wearing Coat </t>
    </r>
    <r>
      <rPr>
        <sz val="12"/>
        <color theme="1"/>
        <rFont val="Poppins"/>
      </rPr>
      <t xml:space="preserve">
(Milling of Existing Wearing Coat upto the fresh Concrete of Deck Slab )</t>
    </r>
  </si>
  <si>
    <t>109 MJB RHS</t>
  </si>
  <si>
    <t>1 x 45.75+2x49.5+1x45.65</t>
  </si>
  <si>
    <t>CH-80+154 RHS</t>
  </si>
  <si>
    <r>
      <rPr>
        <b/>
        <u/>
        <sz val="11"/>
        <color theme="1"/>
        <rFont val="Poppins"/>
      </rPr>
      <t>Clearing and Grubbing Around Structures (Including RE Panels, Walls, and Medians)</t>
    </r>
    <r>
      <rPr>
        <sz val="11"/>
        <color theme="1"/>
        <rFont val="Poppins"/>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</si>
  <si>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u/>
        <sz val="11"/>
        <color theme="1"/>
        <rFont val="Poppins"/>
      </rPr>
      <t>Providing and fixing temporary double steel scaffolding system with safety features.</t>
    </r>
    <r>
      <rPr>
        <sz val="11"/>
        <color theme="1"/>
        <rFont val="Poppins"/>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</si>
  <si>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u/>
        <sz val="11"/>
        <color theme="1"/>
        <rFont val="Poppins"/>
      </rPr>
      <t>Lifting of Superstructure Span by Hydraulic Jacking (Span Length up to 50m)</t>
    </r>
    <r>
      <rPr>
        <sz val="11"/>
        <color theme="1"/>
        <rFont val="Poppins"/>
      </rPr>
      <t xml:space="preserve">
All-inclusive charges for safe and controlled lifting of the superstructure span (up to 50m in length) by hydraulic jacking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The quoted rate shall include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</si>
  <si>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r>
      <rPr>
        <b/>
        <u/>
        <sz val="11"/>
        <color theme="1"/>
        <rFont val="Poppins"/>
      </rPr>
      <t>Replacement of Existing Bearing with New Elastomeric Bearing</t>
    </r>
    <r>
      <rPr>
        <sz val="11"/>
        <color theme="1"/>
        <rFont val="Poppins"/>
      </rPr>
      <t xml:space="preserve">
All charges for replacing the existing bearing with a new elastomeric bearing of equivalent load-carrying capacity,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The quoted rate shall include cost of supply of elastomeric bearing conforming to IRC:83 (Part 2), epoxy levelling pad, labour, tools, equipment, alignment instruments, all required for execution of the bearing replacement work. No extra payment shall be made for surface preparation, or disposal of removed bearings. Lifting of the superstructure is excluded and shall be paid under a separate item.</t>
    </r>
  </si>
  <si>
    <r>
      <rPr>
        <b/>
        <u/>
        <sz val="11"/>
        <color theme="1"/>
        <rFont val="Poppins"/>
      </rPr>
      <t>Cutting of Metallic Bearing Locks Using Electric Grinder</t>
    </r>
    <r>
      <rPr>
        <sz val="11"/>
        <color theme="1"/>
        <rFont val="Poppins"/>
      </rPr>
      <t xml:space="preserve">
All charges for cutting and removal of existing metallic bearing locks 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The quoted rate shall include the cost of all labour, cutting equipment, grinders, blades and discs, supervision, safety PPE, protective shielding required for safe access, and collection and disposal of all dismantled metallic pieces from the site. No extra payment shall be made for consumables, tools, safety arrangements, temporary working platforms or for any precautionary measures adopted to protect the existing bearings during the cutting operation.</t>
    </r>
  </si>
  <si>
    <r>
      <rPr>
        <b/>
        <u/>
        <sz val="11"/>
        <color theme="1"/>
        <rFont val="Poppins"/>
      </rPr>
      <t>Rust Removal and Anti-Corrosive Zinc Painting on Bearings (As per MoRTH Specifications)</t>
    </r>
    <r>
      <rPr>
        <sz val="11"/>
        <color theme="1"/>
        <rFont val="Poppins"/>
      </rPr>
      <t xml:space="preserve">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Rate includes the cost of all labour, materials, tools, access arrangements, safety gear, surface preparation, cleaning, and application of the complete anti-corrosive coating system as specified, as well as all incidental works necessary to execute the job in a safe and workmanlike manner to the satisfaction of the Engineer-in-Charge. The contractor shall be fully responsible for making all necessary arrangements to access the bearings, including over rivers, high piers, or confined spaces.</t>
    </r>
  </si>
  <si>
    <r>
      <rPr>
        <b/>
        <u/>
        <sz val="11"/>
        <color theme="1"/>
        <rFont val="Poppins"/>
      </rPr>
      <t>Providing Seal for Strip Seal Expansion Joint</t>
    </r>
    <r>
      <rPr>
        <sz val="11"/>
        <color theme="1"/>
        <rFont val="Poppins"/>
      </rPr>
      <t xml:space="preserve">
Providing and fixing elastomeric sealing element (seal only)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Rate includes all labour, equipment, cleaning, sealant, primer, installation of sealing strip, quality checks, and disposal of removed material in compliance with environmental guidelines. Seal shall be UV and fatigue resistant, suitable for repeated vehicular movements, and capable of withstanding temperature variations.
MoRTH Ref: Clause 2607
Relevant Codes: IRC 83 Part II, IS 12118:1987</t>
    </r>
  </si>
  <si>
    <r>
      <rPr>
        <b/>
        <u/>
        <sz val="11"/>
        <color theme="1"/>
        <rFont val="Poppins"/>
      </rPr>
      <t>Replacement/Providing of Drainage Spout Assembly</t>
    </r>
    <r>
      <rPr>
        <sz val="11"/>
        <color theme="1"/>
        <rFont val="Poppins"/>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Rate includes the cost of all materials (spout body, grating, down take pipe, fasteners, sealants), fabrication, protective coatings, transportation, skilled and unskilled labour, machinery, surface preparation, disposal of dismantled material, and all incidental works required for completing the job in accordance with MoRTH specifications and direction of Engineer-in-charge.</t>
    </r>
  </si>
  <si>
    <r>
      <rPr>
        <b/>
        <u/>
        <sz val="11"/>
        <color theme="1"/>
        <rFont val="Poppins"/>
      </rPr>
      <t>Provision of Missing MS Grating over Drainage Spouts</t>
    </r>
    <r>
      <rPr>
        <sz val="11"/>
        <color theme="1"/>
        <rFont val="Poppins"/>
      </rPr>
      <t xml:space="preserve">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Rate includes cost of fabrication, galvanization/painting, transportation, welding/bolting, labour, surface cleaning, minor chipping, rust removal, site preparation, safety arrangements, and all other accessories and tools required to complete the work as per the specifications and direction of the Engineer-in-charge.</t>
    </r>
  </si>
  <si>
    <r>
      <rPr>
        <b/>
        <u/>
        <sz val="11"/>
        <color theme="1"/>
        <rFont val="Poppins"/>
      </rPr>
      <t>Sealing of Cracks in RCC Members by V-Groove Cutting and Sealing with Epoxy Mortar</t>
    </r>
    <r>
      <rPr>
        <sz val="11"/>
        <color theme="1"/>
        <rFont val="Poppins"/>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Rate includes all labour, materials (including epoxy system), V-groove cutting, surface preparation, bond coat, filling, tools, safety equipment, and consumables required to complete the work in a professional and durable manner. The contractor shall make necessary arrangements to access work locations at any height or depth with due safety, and shall complete the work to the satisfaction of the Engineer-in-Charge.</t>
    </r>
  </si>
  <si>
    <r>
      <rPr>
        <b/>
        <u/>
        <sz val="11"/>
        <color theme="1"/>
        <rFont val="Poppins"/>
      </rPr>
      <t>Provision and Installation of Grouting Nipples for Pressure Injection in RCC Structures (using Non-return Valve (NRV) Nipples)</t>
    </r>
    <r>
      <rPr>
        <sz val="11"/>
        <color theme="1"/>
        <rFont val="Poppins"/>
      </rPr>
      <t xml:space="preserve">
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
Rate includes: Cost of all materials including steel NRV nipples and fixing compound, labour for drilling, insertion, fixing, cutting/removal, surface preparation, cleaning, sealing of holes post grouting, tools &amp; tackles, and all incidental items necessary to complete the work in accordance with MoRTH Specification Section 2800 and as per directions of the Engineer-in-Charge.</t>
    </r>
  </si>
  <si>
    <r>
      <rPr>
        <b/>
        <u/>
        <sz val="11"/>
        <color theme="1"/>
        <rFont val="Poppins"/>
      </rPr>
      <t>Low Viscosity Epoxy Pressure Injection Grouting in RCC Members (using Non-return valve (NRV) nipples)</t>
    </r>
    <r>
      <rPr>
        <sz val="11"/>
        <color theme="1"/>
        <rFont val="Poppins"/>
      </rPr>
      <t xml:space="preserve">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
Rate includes: Cost of approved epoxy resin system including all components, mixing, application, cleaning, labour, pressure grouting equipment, sealing of cracks and injection points, removal of NRV nipples, and all tools, safety measures, and incidentals to complete the job as per specifications and direction of the Engineer-in-Charge.</t>
    </r>
  </si>
  <si>
    <r>
      <rPr>
        <b/>
        <i/>
        <u/>
        <sz val="11"/>
        <rFont val="Poppins"/>
      </rPr>
      <t>Repair of Damaged Concrete Surfaces Using Polymer Modified Mortar (PMM Mortar) up to 50mm Thickness</t>
    </r>
    <r>
      <rPr>
        <sz val="11"/>
        <rFont val="Poppins"/>
      </rPr>
      <t xml:space="preserve">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Scope of Work Includes:Concrete Removal: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Surface Preparation: Cleaning of exposed surfaces using high-pressure water jetting or sand blasting to achieve a rough, laitance-free profile. Exposed rebars shall be cleaned of rust and corrosion using CICO Rust Clean or its equivalent, and the surface shall be kept in SSD condition.
Reinforcement Treatment: Corroded rebars shall be coated with Zinc-rich epoxy primer (e.g., CICO Zincilate 500 or equivalent) for corrosion protection.
Bond Coat Application: Bond coat shall be applied on prepared surfaces using approved products like Nitobond EP or its equivalent to enhance adhesion.
PMC Mortar Application: Polymer modified cement mortar containing 10% polymer by weight (e.g., Tapecrete P151 or equivalent) shall be mixed and applied in layers up to 50 mm thickness using trowels. The mix shall be prepared using slow-speed mechanical mixers and placed to match the original concrete profile.
Finishing &amp; Curing: Final surface shall be finished as required and curing shall be carried out using approved curing compound (e.g., CICO Cure-free or equivalent) or moist curing for not less than 7 days.
Rate Includes:
Cost of all materials including polymer additive, cement, sand, rust remover, zinc-rich primer, bonding agent, curing compound; labour; equipment for concrete removal and mixing; surface preparation tools; access equipment; all safety gear; collection and disposal of debris; and any incidental items required to complete the work in accordance with specifications and directions of the Engineer-in-Charge.</t>
    </r>
  </si>
  <si>
    <r>
      <rPr>
        <b/>
        <u/>
        <sz val="11"/>
        <rFont val="Poppins"/>
      </rPr>
      <t>Injection of Polymer Cement Grout with Non-Shrink Additive at 4 kg/cm² Pressure using NRV Nipples</t>
    </r>
    <r>
      <rPr>
        <sz val="11"/>
        <rFont val="Poppins"/>
      </rPr>
      <t xml:space="preserve">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Rate includes all materials, consumables, equipment, NRV type nipples, labour, safety measures, documentation, and disposal of waste as required for successful execution of the activity.</t>
    </r>
  </si>
  <si>
    <r>
      <rPr>
        <b/>
        <u/>
        <sz val="11"/>
        <color theme="1"/>
        <rFont val="Poppins"/>
      </rPr>
      <t>Carbon Fibre Wrapping for Strengthening of Structural Members</t>
    </r>
    <r>
      <rPr>
        <sz val="11"/>
        <color theme="1"/>
        <rFont val="Poppins"/>
      </rPr>
      <t xml:space="preserve">
All charges for providing and applying Carbon Fibre Reinforced Polymer (CFRP) wrapping for structural strengthening or jacketing of girders or other structural components, using high-strength CFRP bonded 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The rate includes cost of all materials (CFRP sheet, resin, etc.), labour, surface preparation, safety measures, equipment, and testing required to complete the work in all respects.</t>
    </r>
  </si>
  <si>
    <r>
      <rPr>
        <b/>
        <u/>
        <sz val="11"/>
        <color theme="1"/>
        <rFont val="Poppins"/>
      </rPr>
      <t>Providing and Laying of Micro-concrete for Structural Repairs</t>
    </r>
    <r>
      <rPr>
        <sz val="11"/>
        <color theme="1"/>
        <rFont val="Poppins"/>
      </rPr>
      <t xml:space="preserve">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Rate includes:
•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r>
  </si>
  <si>
    <t>Proposal for Design Consultancy Services for Bearing Replacement</t>
  </si>
  <si>
    <r>
      <rPr>
        <b/>
        <u/>
        <sz val="11"/>
        <color theme="1"/>
        <rFont val="Poppins"/>
      </rPr>
      <t xml:space="preserve">Bituminous Wearing Concrete on Structure </t>
    </r>
    <r>
      <rPr>
        <sz val="11"/>
        <color theme="1"/>
        <rFont val="Poppins"/>
      </rPr>
      <t xml:space="preserve">
Providing and laying bituminous concrete as per design mix on prepared  surface with specified graded stone as per table 500-16 &amp; 500-17 for wearing course including loading of aggregate with Front end loader and hot mixing of binder (including cost of anti-stripping compound, wherever required) and filler as per table 500-9 with aggregates in hot mix plant More than 60-90 TPH Transporting the mix material with tipper and laying with sensor paver finisher (as per clause 507.3.5) to the required level , grades and rolling with vibratory compactor and pneumatic tyred roller 150-250 KN,TP=0.7 Mpa, to achieve the desired density (approved by the department) excluding cost of primer/tack coat (MoRTH Specification : Clause -507 &amp; 112) with all lead. Grading I (19.0 mm nominal size) - Bitumen @ minimum 5.20% of mix &amp; thickness 50 mm with VG-40.</t>
    </r>
  </si>
  <si>
    <r>
      <rPr>
        <b/>
        <u/>
        <sz val="11"/>
        <color theme="1"/>
        <rFont val="Poppins"/>
      </rPr>
      <t>Providing and applying tack coat with  bitumen emulsion (RS-1)</t>
    </r>
    <r>
      <rPr>
        <sz val="11"/>
        <color theme="1"/>
        <rFont val="Poppins"/>
      </rPr>
      <t xml:space="preserve"> using emulsion pressure distributor at the rate of 0.25 to 0.30 kg per sqmt on the prepared bituminous/milled surface and cleaned with mechanical broomer and as per relevant clauses of section-503 of MORTH (Fifth Revision) Technical specifications.@ 0.25 kg per sqmt (normal bituminous surfaces) and @ 0.30 kg per sqmt (milled surfaces)
. Source of Emulsion: Hindcol &amp; IOCL only.</t>
    </r>
  </si>
  <si>
    <r>
      <rPr>
        <b/>
        <u/>
        <sz val="11"/>
        <color theme="1"/>
        <rFont val="Poppins"/>
      </rPr>
      <t>Application of enamel paint on Concrete Handrails / Crash Barrier</t>
    </r>
    <r>
      <rPr>
        <sz val="11"/>
        <color theme="1"/>
        <rFont val="Poppins"/>
      </rPr>
      <t xml:space="preserve">
Providing and applying two coats of enamel paint and 1 coat primer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</si>
  <si>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u/>
        <sz val="11"/>
        <color theme="1"/>
        <rFont val="Poppins"/>
      </rPr>
      <t>New Expansion Joint – Strip Seal Type (Loop Plate)</t>
    </r>
    <r>
      <rPr>
        <sz val="11"/>
        <color theme="1"/>
        <rFont val="Poppins"/>
      </rPr>
      <t xml:space="preserve">
Providing and fixing strip seal type expansion joint assembly (Loop Plate type), including dismantling and removal of the existing joint (if any), complete with the supply and installation of new expansion joint components comprising steel edge beams conforming to IS 2062 Grade B, 12 mm thick gusset plates with 16 mm Ø loops spaced at 250 mm c/c, and an elastomeric sealing element made of chloroprene rubber. The joint shall be fixed using high-strength micro-concrete with adequate reinforcement, as per the approved design and manufacturer’s instructions.
The scope of work includes groove cutting, surface preparation and cleaning, precise alignment and placement of anchorages and edge beams, embedding in micro-concrete, and installation of the elastomeric strip seal using a manufacturer-approved fixing system to ensure proper compression and water-tight sealing. The sealing element shall be resistant to fatigue, wear, ultraviolet radiation, and chemical exposure.
All materials and workmanship shall conform to MoRTH Specification Clause 2607, and relevant provisions of IRC:SP:69, IRC:SP:73, IRC:83 (Part II), and IS 12118:1987. All installation works shall be in accordance with approved technical drawings and as directed by the Engineer-in-Charge.
Rate includes the cost of all materials, dismantling and disposal of existing joint components, site preparation, groove cutting, anchorage and beam placement, sealing, testing, and all labour and equipment required to complete the work to specification.
</t>
    </r>
  </si>
  <si>
    <r>
      <rPr>
        <b/>
        <u/>
        <sz val="11"/>
        <color theme="1"/>
        <rFont val="Poppins"/>
      </rPr>
      <t>Extra Reinforcement with Zinc-Rich Epoxy Coating</t>
    </r>
    <r>
      <rPr>
        <sz val="11"/>
        <color theme="1"/>
        <rFont val="Poppins"/>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</si>
  <si>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t>Dismantling of Existing Existing Wearing Coat</t>
  </si>
  <si>
    <t>New Wearing Coat</t>
  </si>
  <si>
    <r>
      <rPr>
        <b/>
        <u/>
        <sz val="11"/>
        <color theme="1"/>
        <rFont val="Poppins"/>
      </rPr>
      <t>Cement Concrete Wearing Coat (M-30 Grade) without Reinforcement</t>
    </r>
    <r>
      <rPr>
        <sz val="11"/>
        <color theme="1"/>
        <rFont val="Poppins"/>
      </rPr>
      <t xml:space="preserve">
Scope of Work: Providing and laying M-30 grade cement concrete wearing coat, excluding reinforcement, over deck or slab surfaces, as per drawing and approved technical specifications.
Execution Requirements: 
1) Concrete shall be M-30 grade with controlled mix using approved materials.
2) Surface preparation, formwork, concreting, and curing shall be carried out as per standard practices and MoRTH guidelines.
3) Proper slope and surface finish shall be ensured for drainage.
Rate Inclusions: Includes cost of concrete, shuttering, curing, surface preparation, labour, tools, equipment, safety measures, and all incidental works.
Relevant Specification: MoRTH Clause 2702, IS: 456</t>
    </r>
  </si>
  <si>
    <r>
      <t>Removal of</t>
    </r>
    <r>
      <rPr>
        <b/>
        <u/>
        <sz val="11"/>
        <color theme="1"/>
        <rFont val="Poppins"/>
      </rPr>
      <t xml:space="preserve"> existing cement concrete wearing coat</t>
    </r>
    <r>
      <rPr>
        <sz val="11"/>
        <color theme="1"/>
        <rFont val="Poppins"/>
      </rPr>
      <t xml:space="preserve"> including its disposal complete as per Technical Specification without causing any detrimental effect to any part of the bridge structure and removal of dismantled material with all lifts and lead upto 1000 m</t>
    </r>
  </si>
  <si>
    <r>
      <rPr>
        <b/>
        <u/>
        <sz val="11"/>
        <color theme="1"/>
        <rFont val="Poppins"/>
      </rPr>
      <t>Reconstruction of RCC Crash Barrier (including Dismantling of existing railing)</t>
    </r>
    <r>
      <rPr>
        <sz val="11"/>
        <color theme="1"/>
        <rFont val="Poppins"/>
      </rPr>
      <t xml:space="preserve">
Construction of new RCC crash barrier in place of a damaged  railing,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Rate includes all materials, Dismantaling of existing railing, labour, equipment, safety barriers, curing, site cleaning, and incidental works. No extra payment shall be made for dismantaling, dowel fixing, formwork over uneven base, or working in restricted locations. Finished barrier shall be true in line and level, with uniform cross-section and surface finish.</t>
    </r>
  </si>
  <si>
    <t>Slab Super Structure</t>
  </si>
  <si>
    <r>
      <rPr>
        <b/>
        <u/>
        <sz val="11"/>
        <color theme="1"/>
        <rFont val="Poppins"/>
      </rPr>
      <t>Dismantling of Existing Concrete Structures on Super Structure</t>
    </r>
    <r>
      <rPr>
        <sz val="11"/>
        <color theme="1"/>
        <rFont val="Poppins"/>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testing, safety arrangements, temporary works and site clearance, whether specifically mentioned or implied.</t>
    </r>
  </si>
  <si>
    <r>
      <rPr>
        <b/>
        <u/>
        <sz val="11"/>
        <color theme="1"/>
        <rFont val="Poppins"/>
      </rPr>
      <t xml:space="preserve">Providing and laying 3 mm thick mastic asphalt sheet on top of deck slab  </t>
    </r>
    <r>
      <rPr>
        <sz val="11"/>
        <color theme="1"/>
        <rFont val="Poppins"/>
      </rPr>
      <t>with paving grade bitumen meeting the requirements given in table 500-29, prepared by using mastic cooker and laid to required level and slope after cleaning the surface, including providing antiskid surface with bitumen precoated fine grained hard stone chipping approximate spacing of 10 cm centre to centre in both directions, pressed into surface when the temperature of surfaces not less than 100 deg. C, protruding 1 mm to 4 mm over mastic surface, all complete as per MoRTH clause 515 complete.</t>
    </r>
  </si>
  <si>
    <t>Providing and laying RCC of Grade M45 for solid slab super-structure, including production of concrete through a computerized Batching Plant, transportation using Transit Mixer, placing and compacting using Concrete Pump, including all formwork, centering, staging and scaffolding up to 5–10 m height, finishing, curing, and testing as per specifications.The item includes 20–30% additional allowance for increased height (5–10 m) covering extra pumping pressure, labour, staging, and safety arrangements. All works shall conform to MoRTH Section 1500 &amp; 1700, IS 456, IS 10262, IS 5892 and relevant codes.The rate shall include  shuttering,all materials, labour, machinery, admixtures, fuel, testing, PPE, barricading, safety at height, and complete work as directed by the Engineer.</t>
  </si>
  <si>
    <t xml:space="preserve">    Bill Of Quantities (Structure Repair and rehabilitation) : BWK</t>
  </si>
  <si>
    <t>77+885 BHS FO</t>
  </si>
  <si>
    <t>109+770 MJB RHS</t>
  </si>
  <si>
    <t>3 mm thick mastic asphalt sheet</t>
  </si>
  <si>
    <t>Add</t>
  </si>
  <si>
    <t>Removal of existing cement concrete wearing coat</t>
  </si>
  <si>
    <t>Cement Concrete Wearing Coat (M-30 Grade) without Reinforcement</t>
  </si>
  <si>
    <t>Solid Slab</t>
  </si>
  <si>
    <t>Note: Material &amp; Testing shall be done as per NHAI/MORTH specification</t>
  </si>
  <si>
    <t>* The Quantities mentioned in BoQ may vary up to ± 25% of original BoQ quantity of single BoQ item subject to maximum of ± 20% of original Contract price. The decision of the Employer shall be final and binding on the contractor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</si>
</sst>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 #,##0.00_ ;_ &quot;₹&quot;\ * \-#,##0.00_ ;_ &quot;₹&quot;\ * &quot;-&quot;??_ ;_ @_ "/>
    <numFmt numFmtId="43" formatCode="_ * #,##0.00_ ;_ * \-#,##0.00_ ;_ * &quot;-&quot;??_ ;_ @_ "/>
    <numFmt numFmtId="164" formatCode="0.00&quot;m&quot;"/>
    <numFmt numFmtId="165" formatCode="_ [$₹-4009]\ * #,##0.00_ ;_ [$₹-4009]\ * \-#,##0.00_ ;_ [$₹-4009]\ * &quot;-&quot;??_ ;_ @_ "/>
    <numFmt numFmtId="166" formatCode="0\+000"/>
    <numFmt numFmtId="167" formatCode="&quot;₹&quot;\ #,##0.00"/>
    <numFmt numFmtId="168" formatCode="_(* #,##0.00_);_(* \(#,##0.00\);_(* &quot;-&quot;??_);_(@_)"/>
  </numFmts>
  <fonts count="59">
    <font>
      <sz val="11"/>
      <color theme="1"/>
      <name val="Calibri"/>
      <family val="2"/>
      <scheme val="minor"/>
    </font>
    <font>
      <sz val="11"/>
      <color theme="1"/>
      <name val="Calibri"/>
      <family val="2"/>
      <scheme val="minor"/>
    </font>
    <font>
      <sz val="11"/>
      <color theme="1"/>
      <name val="Arial"/>
      <family val="2"/>
    </font>
    <font>
      <sz val="11"/>
      <color rgb="FF000000"/>
      <name val="Calibri"/>
      <family val="2"/>
      <scheme val="minor"/>
    </font>
    <font>
      <sz val="10"/>
      <color rgb="FF000000"/>
      <name val="Times New Roman"/>
      <family val="1"/>
    </font>
    <font>
      <b/>
      <sz val="11"/>
      <color theme="1"/>
      <name val="Calibri"/>
      <family val="2"/>
      <scheme val="minor"/>
    </font>
    <font>
      <b/>
      <sz val="10"/>
      <color theme="1"/>
      <name val="Century Gothic"/>
      <family val="2"/>
    </font>
    <font>
      <sz val="10"/>
      <color theme="1"/>
      <name val="Century Gothic"/>
      <family val="2"/>
    </font>
    <font>
      <sz val="10"/>
      <name val="Century Gothic"/>
      <family val="2"/>
    </font>
    <font>
      <sz val="10"/>
      <color rgb="FFFF0000"/>
      <name val="Century Gothic"/>
      <family val="2"/>
    </font>
    <font>
      <sz val="12"/>
      <color theme="1"/>
      <name val="Calibri"/>
      <family val="2"/>
      <scheme val="minor"/>
    </font>
    <font>
      <b/>
      <sz val="12"/>
      <color rgb="FF000000"/>
      <name val="Calibri"/>
      <family val="2"/>
      <scheme val="minor"/>
    </font>
    <font>
      <b/>
      <sz val="12"/>
      <color rgb="FFFF0000"/>
      <name val="Calibri"/>
      <family val="2"/>
      <scheme val="minor"/>
    </font>
    <font>
      <sz val="12"/>
      <color rgb="FF000000"/>
      <name val="Calibri"/>
      <family val="2"/>
      <scheme val="minor"/>
    </font>
    <font>
      <sz val="12"/>
      <name val="Calibri"/>
      <family val="2"/>
      <scheme val="minor"/>
    </font>
    <font>
      <b/>
      <sz val="12"/>
      <color theme="1"/>
      <name val="Calibri"/>
      <family val="2"/>
      <scheme val="minor"/>
    </font>
    <font>
      <b/>
      <sz val="12"/>
      <color theme="1"/>
      <name val="Popins"/>
    </font>
    <font>
      <sz val="12"/>
      <color theme="1"/>
      <name val="Popins"/>
    </font>
    <font>
      <b/>
      <sz val="10"/>
      <color theme="1"/>
      <name val="Calibri"/>
      <family val="2"/>
      <scheme val="minor"/>
    </font>
    <font>
      <sz val="10"/>
      <color theme="1"/>
      <name val="Calibri"/>
      <family val="2"/>
      <scheme val="minor"/>
    </font>
    <font>
      <sz val="8"/>
      <name val="Calibri"/>
      <family val="2"/>
      <scheme val="minor"/>
    </font>
    <font>
      <b/>
      <sz val="12"/>
      <name val="Calibri"/>
      <family val="2"/>
      <scheme val="minor"/>
    </font>
    <font>
      <sz val="11"/>
      <color rgb="FFFF0000"/>
      <name val="Calibri"/>
      <family val="2"/>
      <scheme val="minor"/>
    </font>
    <font>
      <sz val="12"/>
      <color rgb="FFFF0000"/>
      <name val="Calibri"/>
      <family val="2"/>
      <scheme val="minor"/>
    </font>
    <font>
      <sz val="11"/>
      <name val="Calibri"/>
      <family val="2"/>
      <scheme val="minor"/>
    </font>
    <font>
      <sz val="11"/>
      <color theme="1"/>
      <name val="Poppins"/>
    </font>
    <font>
      <sz val="12"/>
      <color theme="1"/>
      <name val="Poppins"/>
    </font>
    <font>
      <b/>
      <sz val="11"/>
      <color theme="1"/>
      <name val="Poppins"/>
    </font>
    <font>
      <b/>
      <sz val="12"/>
      <color theme="1"/>
      <name val="Poppins"/>
    </font>
    <font>
      <b/>
      <sz val="10.5"/>
      <color theme="0"/>
      <name val="Leelawadee"/>
      <family val="2"/>
      <charset val="222"/>
    </font>
    <font>
      <sz val="11"/>
      <color theme="1"/>
      <name val="Trebuchet MS"/>
      <family val="2"/>
    </font>
    <font>
      <b/>
      <sz val="11"/>
      <color rgb="FFC00000"/>
      <name val="Leelawadee"/>
      <family val="2"/>
      <charset val="222"/>
    </font>
    <font>
      <b/>
      <sz val="10.5"/>
      <color theme="1"/>
      <name val="Leelawadee"/>
      <family val="2"/>
      <charset val="222"/>
    </font>
    <font>
      <b/>
      <sz val="10.5"/>
      <color rgb="FF002060"/>
      <name val="Leelawadee"/>
      <family val="2"/>
      <charset val="222"/>
    </font>
    <font>
      <sz val="10.5"/>
      <color theme="1"/>
      <name val="Leelawadee"/>
      <family val="2"/>
      <charset val="222"/>
    </font>
    <font>
      <b/>
      <sz val="11"/>
      <color rgb="FF0070C0"/>
      <name val="Leelawadee"/>
      <family val="2"/>
      <charset val="222"/>
    </font>
    <font>
      <b/>
      <sz val="10.5"/>
      <color theme="2" tint="-0.499984740745262"/>
      <name val="Leelawadee"/>
      <family val="2"/>
      <charset val="222"/>
    </font>
    <font>
      <sz val="10.5"/>
      <color theme="0"/>
      <name val="Leelawadee"/>
      <family val="2"/>
      <charset val="222"/>
    </font>
    <font>
      <sz val="10.5"/>
      <color rgb="FF002060"/>
      <name val="Trebuchet MS"/>
      <family val="2"/>
    </font>
    <font>
      <sz val="10.5"/>
      <color theme="1"/>
      <name val="Trebuchet MS"/>
      <family val="2"/>
    </font>
    <font>
      <sz val="10.5"/>
      <color theme="8" tint="-0.499984740745262"/>
      <name val="Trebuchet MS"/>
      <family val="2"/>
    </font>
    <font>
      <sz val="10.5"/>
      <color theme="1"/>
      <name val="Calibri"/>
      <family val="2"/>
      <scheme val="minor"/>
    </font>
    <font>
      <sz val="12"/>
      <color theme="8" tint="-0.499984740745262"/>
      <name val="Carlito"/>
      <charset val="134"/>
    </font>
    <font>
      <b/>
      <sz val="10.5"/>
      <color theme="8" tint="-0.499984740745262"/>
      <name val="Trebuchet MS"/>
      <family val="2"/>
    </font>
    <font>
      <sz val="10"/>
      <name val="Trebuchet MS"/>
      <family val="2"/>
    </font>
    <font>
      <sz val="10"/>
      <color theme="1"/>
      <name val="Trebuchet MS"/>
      <family val="2"/>
    </font>
    <font>
      <sz val="12"/>
      <color rgb="FFFF0000"/>
      <name val="Poppins"/>
    </font>
    <font>
      <b/>
      <sz val="12"/>
      <color rgb="FF000000"/>
      <name val="Poppins"/>
    </font>
    <font>
      <b/>
      <sz val="16"/>
      <color theme="1"/>
      <name val="Poppins"/>
    </font>
    <font>
      <b/>
      <sz val="14"/>
      <color theme="1"/>
      <name val="Calibri"/>
      <family val="2"/>
      <scheme val="minor"/>
    </font>
    <font>
      <b/>
      <sz val="14"/>
      <color theme="1"/>
      <name val="Poppins"/>
    </font>
    <font>
      <sz val="14"/>
      <color theme="1"/>
      <name val="Calibri"/>
      <family val="2"/>
      <scheme val="minor"/>
    </font>
    <font>
      <sz val="14"/>
      <color theme="1"/>
      <name val="Poppins"/>
    </font>
    <font>
      <sz val="11"/>
      <name val="Poppins"/>
    </font>
    <font>
      <b/>
      <u/>
      <sz val="11"/>
      <color theme="1"/>
      <name val="Poppins"/>
    </font>
    <font>
      <b/>
      <u/>
      <sz val="11"/>
      <name val="Poppins"/>
    </font>
    <font>
      <b/>
      <i/>
      <u/>
      <sz val="11"/>
      <name val="Poppins"/>
    </font>
    <font>
      <sz val="10"/>
      <color theme="1"/>
      <name val="Poppins"/>
    </font>
    <font>
      <sz val="10"/>
      <color theme="1"/>
      <name val="Times New Roman"/>
      <family val="1"/>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1"/>
        <bgColor indexed="64"/>
      </patternFill>
    </fill>
    <fill>
      <patternFill patternType="solid">
        <fgColor theme="5" tint="0.79995117038483843"/>
        <bgColor indexed="64"/>
      </patternFill>
    </fill>
    <fill>
      <patternFill patternType="solid">
        <fgColor theme="0" tint="-0.14999847407452621"/>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auto="1"/>
      </left>
      <right style="thin">
        <color auto="1"/>
      </right>
      <top style="double">
        <color auto="1"/>
      </top>
      <bottom style="hair">
        <color auto="1"/>
      </bottom>
      <diagonal/>
    </border>
    <border>
      <left style="thin">
        <color auto="1"/>
      </left>
      <right style="thin">
        <color auto="1"/>
      </right>
      <top style="double">
        <color auto="1"/>
      </top>
      <bottom style="hair">
        <color auto="1"/>
      </bottom>
      <diagonal/>
    </border>
    <border>
      <left style="thin">
        <color indexed="64"/>
      </left>
      <right/>
      <top style="double">
        <color indexed="64"/>
      </top>
      <bottom style="hair">
        <color indexed="64"/>
      </bottom>
      <diagonal/>
    </border>
    <border>
      <left style="thin">
        <color indexed="64"/>
      </left>
      <right style="double">
        <color indexed="64"/>
      </right>
      <top style="double">
        <color indexed="64"/>
      </top>
      <bottom style="hair">
        <color indexed="64"/>
      </bottom>
      <diagonal/>
    </border>
    <border>
      <left style="double">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double">
        <color indexed="64"/>
      </right>
      <top style="hair">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auto="1"/>
      </left>
      <right/>
      <top style="hair">
        <color auto="1"/>
      </top>
      <bottom style="hair">
        <color indexed="64"/>
      </bottom>
      <diagonal/>
    </border>
    <border>
      <left/>
      <right/>
      <top style="hair">
        <color auto="1"/>
      </top>
      <bottom style="hair">
        <color indexed="64"/>
      </bottom>
      <diagonal/>
    </border>
    <border>
      <left/>
      <right style="thin">
        <color auto="1"/>
      </right>
      <top style="hair">
        <color auto="1"/>
      </top>
      <bottom style="hair">
        <color indexed="64"/>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double">
        <color auto="1"/>
      </left>
      <right style="thin">
        <color auto="1"/>
      </right>
      <top/>
      <bottom/>
      <diagonal/>
    </border>
    <border>
      <left style="thin">
        <color auto="1"/>
      </left>
      <right style="thin">
        <color auto="1"/>
      </right>
      <top style="hair">
        <color auto="1"/>
      </top>
      <bottom/>
      <diagonal/>
    </border>
    <border>
      <left style="thin">
        <color indexed="64"/>
      </left>
      <right style="thin">
        <color indexed="64"/>
      </right>
      <top/>
      <bottom/>
      <diagonal/>
    </border>
    <border>
      <left style="thin">
        <color auto="1"/>
      </left>
      <right style="thin">
        <color auto="1"/>
      </right>
      <top/>
      <bottom style="hair">
        <color auto="1"/>
      </bottom>
      <diagonal/>
    </border>
    <border>
      <left style="double">
        <color auto="1"/>
      </left>
      <right style="thin">
        <color auto="1"/>
      </right>
      <top style="hair">
        <color auto="1"/>
      </top>
      <bottom/>
      <diagonal/>
    </border>
    <border>
      <left style="thin">
        <color indexed="64"/>
      </left>
      <right/>
      <top style="hair">
        <color indexed="64"/>
      </top>
      <bottom/>
      <diagonal/>
    </border>
    <border>
      <left style="thin">
        <color indexed="64"/>
      </left>
      <right/>
      <top/>
      <bottom/>
      <diagonal/>
    </border>
    <border>
      <left style="thin">
        <color indexed="64"/>
      </left>
      <right/>
      <top/>
      <bottom style="hair">
        <color indexed="64"/>
      </bottom>
      <diagonal/>
    </border>
    <border>
      <left/>
      <right style="double">
        <color auto="1"/>
      </right>
      <top style="hair">
        <color auto="1"/>
      </top>
      <bottom style="hair">
        <color auto="1"/>
      </bottom>
      <diagonal/>
    </border>
    <border>
      <left style="medium">
        <color indexed="64"/>
      </left>
      <right style="thin">
        <color indexed="64"/>
      </right>
      <top/>
      <bottom/>
      <diagonal/>
    </border>
    <border>
      <left style="double">
        <color auto="1"/>
      </left>
      <right style="thin">
        <color auto="1"/>
      </right>
      <top/>
      <bottom style="hair">
        <color auto="1"/>
      </bottom>
      <diagonal/>
    </border>
    <border>
      <left style="double">
        <color auto="1"/>
      </left>
      <right/>
      <top/>
      <bottom/>
      <diagonal/>
    </border>
    <border>
      <left style="thin">
        <color indexed="64"/>
      </left>
      <right/>
      <top style="thin">
        <color indexed="64"/>
      </top>
      <bottom/>
      <diagonal/>
    </border>
    <border>
      <left style="thin">
        <color indexed="64"/>
      </left>
      <right style="double">
        <color indexed="64"/>
      </right>
      <top style="hair">
        <color indexed="64"/>
      </top>
      <bottom/>
      <diagonal/>
    </border>
    <border>
      <left style="thin">
        <color indexed="64"/>
      </left>
      <right style="double">
        <color indexed="64"/>
      </right>
      <top/>
      <bottom style="hair">
        <color indexed="64"/>
      </bottom>
      <diagonal/>
    </border>
    <border>
      <left style="thin">
        <color indexed="64"/>
      </left>
      <right style="thin">
        <color indexed="64"/>
      </right>
      <top style="thin">
        <color indexed="64"/>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s>
  <cellStyleXfs count="11">
    <xf numFmtId="0" fontId="0" fillId="0" borderId="0"/>
    <xf numFmtId="0" fontId="2" fillId="0" borderId="0"/>
    <xf numFmtId="0" fontId="3" fillId="0" borderId="0"/>
    <xf numFmtId="43" fontId="1" fillId="0" borderId="0" applyFont="0" applyFill="0" applyBorder="0" applyAlignment="0" applyProtection="0"/>
    <xf numFmtId="0" fontId="4" fillId="0" borderId="0"/>
    <xf numFmtId="0" fontId="4" fillId="0" borderId="0"/>
    <xf numFmtId="43" fontId="1" fillId="0" borderId="0" applyFont="0" applyFill="0" applyBorder="0" applyAlignment="0" applyProtection="0"/>
    <xf numFmtId="0" fontId="4" fillId="0" borderId="0"/>
    <xf numFmtId="44" fontId="1" fillId="0" borderId="0" applyFont="0" applyFill="0" applyBorder="0" applyAlignment="0" applyProtection="0"/>
    <xf numFmtId="0" fontId="30" fillId="0" borderId="0"/>
    <xf numFmtId="43" fontId="1" fillId="0" borderId="0" applyFont="0" applyFill="0" applyBorder="0" applyAlignment="0" applyProtection="0"/>
  </cellStyleXfs>
  <cellXfs count="513">
    <xf numFmtId="0" fontId="0" fillId="0" borderId="0" xfId="0"/>
    <xf numFmtId="0" fontId="0" fillId="2" borderId="0" xfId="0" applyFill="1"/>
    <xf numFmtId="0" fontId="10" fillId="2" borderId="8"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5" fillId="2" borderId="13" xfId="0" applyFont="1" applyFill="1" applyBorder="1" applyAlignment="1">
      <alignment horizontal="center"/>
    </xf>
    <xf numFmtId="0" fontId="5" fillId="2" borderId="14" xfId="0" applyFont="1" applyFill="1" applyBorder="1" applyAlignment="1">
      <alignment horizontal="center"/>
    </xf>
    <xf numFmtId="0" fontId="0" fillId="2" borderId="13" xfId="0" applyFill="1" applyBorder="1"/>
    <xf numFmtId="0" fontId="0" fillId="2" borderId="14" xfId="0" applyFill="1" applyBorder="1"/>
    <xf numFmtId="0" fontId="13" fillId="2" borderId="12"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13" xfId="0" applyFont="1" applyFill="1" applyBorder="1" applyAlignment="1">
      <alignment horizontal="center" vertical="center"/>
    </xf>
    <xf numFmtId="0" fontId="13" fillId="2" borderId="14" xfId="0" applyFont="1" applyFill="1" applyBorder="1" applyAlignment="1">
      <alignment horizontal="center" vertical="center" wrapText="1"/>
    </xf>
    <xf numFmtId="0" fontId="0" fillId="2" borderId="13" xfId="0" applyFill="1" applyBorder="1" applyAlignment="1">
      <alignment horizontal="center"/>
    </xf>
    <xf numFmtId="0" fontId="0" fillId="2" borderId="14" xfId="0" applyFill="1" applyBorder="1" applyAlignment="1">
      <alignment horizontal="center"/>
    </xf>
    <xf numFmtId="0" fontId="10" fillId="2" borderId="12" xfId="0" applyFont="1" applyFill="1" applyBorder="1"/>
    <xf numFmtId="0" fontId="10" fillId="2" borderId="13" xfId="0" applyFont="1" applyFill="1" applyBorder="1"/>
    <xf numFmtId="0" fontId="10" fillId="2" borderId="14" xfId="0" applyFont="1" applyFill="1" applyBorder="1"/>
    <xf numFmtId="0" fontId="15" fillId="2" borderId="13" xfId="0" applyFont="1" applyFill="1" applyBorder="1"/>
    <xf numFmtId="2" fontId="10" fillId="2" borderId="13" xfId="0" applyNumberFormat="1" applyFont="1" applyFill="1" applyBorder="1" applyAlignment="1">
      <alignment horizontal="center"/>
    </xf>
    <xf numFmtId="0" fontId="17" fillId="2" borderId="13" xfId="0" applyFont="1" applyFill="1" applyBorder="1" applyAlignment="1">
      <alignment wrapText="1"/>
    </xf>
    <xf numFmtId="0" fontId="17" fillId="2" borderId="12"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0" fillId="2" borderId="15" xfId="0" applyFill="1" applyBorder="1"/>
    <xf numFmtId="0" fontId="0" fillId="2" borderId="16" xfId="0" applyFill="1" applyBorder="1" applyAlignment="1">
      <alignment horizontal="center"/>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0" fillId="2" borderId="17" xfId="0" applyFont="1" applyFill="1" applyBorder="1"/>
    <xf numFmtId="2" fontId="17" fillId="2" borderId="13" xfId="0" applyNumberFormat="1"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7" xfId="0" applyFont="1" applyFill="1" applyBorder="1" applyAlignment="1">
      <alignment horizontal="center"/>
    </xf>
    <xf numFmtId="0" fontId="0" fillId="2" borderId="0" xfId="0" applyFill="1" applyAlignment="1">
      <alignment horizont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xf numFmtId="0" fontId="7" fillId="2" borderId="4" xfId="0" applyFont="1" applyFill="1" applyBorder="1"/>
    <xf numFmtId="0" fontId="7" fillId="2" borderId="0" xfId="0" applyFont="1" applyFill="1"/>
    <xf numFmtId="0" fontId="0" fillId="2" borderId="5" xfId="0" applyFill="1" applyBorder="1" applyAlignment="1">
      <alignment horizontal="center" vertical="center" wrapText="1"/>
    </xf>
    <xf numFmtId="0" fontId="7" fillId="2" borderId="6"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9" fillId="2" borderId="6" xfId="0" applyFont="1" applyFill="1" applyBorder="1" applyAlignment="1">
      <alignment horizontal="center" vertical="center" wrapText="1"/>
    </xf>
    <xf numFmtId="164" fontId="8" fillId="2" borderId="6" xfId="0" applyNumberFormat="1" applyFont="1" applyFill="1" applyBorder="1" applyAlignment="1">
      <alignment horizontal="center" vertical="center" wrapText="1"/>
    </xf>
    <xf numFmtId="164" fontId="9" fillId="2" borderId="6" xfId="0" applyNumberFormat="1" applyFont="1" applyFill="1" applyBorder="1" applyAlignment="1">
      <alignment horizontal="center" vertical="center" wrapText="1"/>
    </xf>
    <xf numFmtId="0" fontId="9" fillId="2" borderId="7" xfId="0"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xf>
    <xf numFmtId="0" fontId="14" fillId="2" borderId="12" xfId="0" applyFont="1" applyFill="1" applyBorder="1" applyAlignment="1">
      <alignment horizontal="center" vertical="center" wrapText="1"/>
    </xf>
    <xf numFmtId="0" fontId="5" fillId="2" borderId="1" xfId="0" applyFont="1" applyFill="1" applyBorder="1" applyAlignment="1">
      <alignment horizontal="center"/>
    </xf>
    <xf numFmtId="0" fontId="5" fillId="2" borderId="0" xfId="0" applyFont="1" applyFill="1"/>
    <xf numFmtId="0" fontId="0" fillId="2" borderId="3" xfId="0" applyFill="1" applyBorder="1" applyAlignment="1">
      <alignment horizontal="left" vertical="center"/>
    </xf>
    <xf numFmtId="0" fontId="0" fillId="2" borderId="3" xfId="0" applyFill="1" applyBorder="1" applyAlignment="1">
      <alignment horizontal="center" vertical="center"/>
    </xf>
    <xf numFmtId="0" fontId="0" fillId="2" borderId="3" xfId="0" applyFill="1" applyBorder="1" applyAlignment="1">
      <alignment horizontal="center"/>
    </xf>
    <xf numFmtId="0" fontId="0" fillId="2" borderId="1" xfId="0" applyFill="1" applyBorder="1" applyAlignment="1">
      <alignment horizontal="left" vertical="center"/>
    </xf>
    <xf numFmtId="0" fontId="0" fillId="2" borderId="1" xfId="0" applyFill="1" applyBorder="1" applyAlignment="1">
      <alignment horizontal="center" vertical="center"/>
    </xf>
    <xf numFmtId="0" fontId="0" fillId="2" borderId="1" xfId="0" applyFill="1" applyBorder="1" applyAlignment="1">
      <alignment horizontal="center"/>
    </xf>
    <xf numFmtId="0" fontId="0" fillId="2" borderId="6" xfId="0" applyFill="1" applyBorder="1" applyAlignment="1">
      <alignment horizontal="left" vertical="center"/>
    </xf>
    <xf numFmtId="0" fontId="0" fillId="2" borderId="6" xfId="0" applyFill="1" applyBorder="1" applyAlignment="1">
      <alignment horizontal="center" vertical="center"/>
    </xf>
    <xf numFmtId="0" fontId="0" fillId="2" borderId="6" xfId="0" applyFill="1" applyBorder="1" applyAlignment="1">
      <alignment horizontal="center"/>
    </xf>
    <xf numFmtId="0" fontId="7" fillId="2" borderId="1" xfId="0" applyFont="1" applyFill="1" applyBorder="1" applyAlignment="1">
      <alignment horizontal="center" vertical="center" wrapText="1"/>
    </xf>
    <xf numFmtId="0" fontId="13" fillId="3" borderId="13" xfId="0" applyFont="1" applyFill="1" applyBorder="1" applyAlignment="1">
      <alignment horizontal="center" vertical="center" wrapText="1"/>
    </xf>
    <xf numFmtId="2" fontId="0" fillId="2" borderId="3" xfId="0" applyNumberFormat="1" applyFill="1" applyBorder="1" applyAlignment="1">
      <alignment horizontal="center"/>
    </xf>
    <xf numFmtId="2" fontId="0" fillId="2" borderId="1" xfId="0" applyNumberFormat="1" applyFill="1" applyBorder="1" applyAlignment="1">
      <alignment horizontal="center"/>
    </xf>
    <xf numFmtId="0" fontId="0" fillId="2" borderId="24" xfId="0" applyFill="1" applyBorder="1" applyAlignment="1">
      <alignment horizontal="center"/>
    </xf>
    <xf numFmtId="2" fontId="0" fillId="2" borderId="6" xfId="0" applyNumberFormat="1" applyFill="1" applyBorder="1" applyAlignment="1">
      <alignment horizontal="center"/>
    </xf>
    <xf numFmtId="0" fontId="14" fillId="4" borderId="12" xfId="0" applyFont="1" applyFill="1" applyBorder="1" applyAlignment="1">
      <alignment horizontal="center" vertical="center" wrapText="1"/>
    </xf>
    <xf numFmtId="0" fontId="0" fillId="0" borderId="1" xfId="0" applyBorder="1"/>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0" fontId="0" fillId="2" borderId="7" xfId="0" applyFill="1" applyBorder="1" applyAlignment="1">
      <alignment horizont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xf numFmtId="0" fontId="7" fillId="0" borderId="4" xfId="0" applyFont="1" applyBorder="1"/>
    <xf numFmtId="0" fontId="7" fillId="0" borderId="0" xfId="0" applyFont="1"/>
    <xf numFmtId="0" fontId="0" fillId="3" borderId="5" xfId="0" applyFill="1" applyBorder="1" applyAlignment="1">
      <alignment horizontal="center" vertical="center" wrapText="1"/>
    </xf>
    <xf numFmtId="0" fontId="7" fillId="3" borderId="6" xfId="0" applyFont="1" applyFill="1" applyBorder="1" applyAlignment="1">
      <alignment horizontal="center" vertical="center" wrapText="1"/>
    </xf>
    <xf numFmtId="0" fontId="7" fillId="0" borderId="6" xfId="0" applyFont="1" applyBorder="1" applyAlignment="1">
      <alignment horizontal="center" vertical="center" wrapText="1"/>
    </xf>
    <xf numFmtId="0" fontId="8" fillId="3" borderId="6" xfId="0" applyFont="1" applyFill="1" applyBorder="1" applyAlignment="1">
      <alignment horizontal="center" vertical="center" wrapText="1"/>
    </xf>
    <xf numFmtId="0" fontId="9" fillId="0" borderId="6" xfId="0" applyFont="1" applyBorder="1" applyAlignment="1">
      <alignment horizontal="center" vertical="center" wrapText="1"/>
    </xf>
    <xf numFmtId="164" fontId="8" fillId="3" borderId="6" xfId="0" applyNumberFormat="1" applyFont="1" applyFill="1" applyBorder="1" applyAlignment="1">
      <alignment horizontal="center" vertical="center" wrapText="1"/>
    </xf>
    <xf numFmtId="164" fontId="9" fillId="3" borderId="6" xfId="0" applyNumberFormat="1" applyFont="1" applyFill="1" applyBorder="1" applyAlignment="1">
      <alignment horizontal="center" vertical="center" wrapText="1"/>
    </xf>
    <xf numFmtId="0" fontId="9" fillId="3" borderId="7" xfId="0" applyFont="1" applyFill="1" applyBorder="1" applyAlignment="1">
      <alignment horizontal="center" vertical="center" wrapText="1"/>
    </xf>
    <xf numFmtId="164" fontId="9" fillId="3" borderId="1" xfId="0" applyNumberFormat="1"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wrapText="1"/>
    </xf>
    <xf numFmtId="0" fontId="13" fillId="4" borderId="12" xfId="0" applyFont="1" applyFill="1" applyBorder="1" applyAlignment="1">
      <alignment horizontal="center" vertical="center" wrapText="1"/>
    </xf>
    <xf numFmtId="0" fontId="13" fillId="3" borderId="13" xfId="0" applyFont="1" applyFill="1" applyBorder="1" applyAlignment="1">
      <alignment horizontal="center" vertical="center"/>
    </xf>
    <xf numFmtId="0" fontId="14" fillId="2" borderId="13"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13" xfId="0" applyFont="1" applyFill="1" applyBorder="1" applyAlignment="1">
      <alignment horizontal="center" vertical="center"/>
    </xf>
    <xf numFmtId="0" fontId="14" fillId="3" borderId="14"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23" fillId="2" borderId="13" xfId="0" applyFont="1" applyFill="1" applyBorder="1" applyAlignment="1">
      <alignment horizontal="center" vertical="center"/>
    </xf>
    <xf numFmtId="0" fontId="23" fillId="4" borderId="12" xfId="0" applyFont="1" applyFill="1" applyBorder="1" applyAlignment="1">
      <alignment horizontal="center" vertical="center" wrapText="1"/>
    </xf>
    <xf numFmtId="0" fontId="23" fillId="2" borderId="14" xfId="0" applyFont="1" applyFill="1" applyBorder="1" applyAlignment="1">
      <alignment horizontal="center" vertical="center" wrapText="1"/>
    </xf>
    <xf numFmtId="0" fontId="24" fillId="2" borderId="13" xfId="0" applyFont="1" applyFill="1" applyBorder="1" applyAlignment="1">
      <alignment horizontal="center"/>
    </xf>
    <xf numFmtId="0" fontId="24" fillId="2" borderId="14" xfId="0" applyFont="1" applyFill="1" applyBorder="1" applyAlignment="1">
      <alignment horizontal="center"/>
    </xf>
    <xf numFmtId="0" fontId="24" fillId="2" borderId="0" xfId="0" applyFont="1" applyFill="1"/>
    <xf numFmtId="2" fontId="23" fillId="2" borderId="13" xfId="0" applyNumberFormat="1" applyFont="1" applyFill="1" applyBorder="1" applyAlignment="1">
      <alignment horizontal="center"/>
    </xf>
    <xf numFmtId="0" fontId="11" fillId="2" borderId="13" xfId="0" applyFont="1" applyFill="1" applyBorder="1" applyAlignment="1">
      <alignment horizontal="left" vertical="center" wrapText="1"/>
    </xf>
    <xf numFmtId="0" fontId="0" fillId="2" borderId="1" xfId="0" applyFill="1" applyBorder="1"/>
    <xf numFmtId="0" fontId="5" fillId="2" borderId="4" xfId="0" applyFont="1" applyFill="1" applyBorder="1" applyAlignment="1">
      <alignment horizontal="center"/>
    </xf>
    <xf numFmtId="2" fontId="0" fillId="2" borderId="25" xfId="0" applyNumberFormat="1" applyFill="1" applyBorder="1" applyAlignment="1">
      <alignment horizontal="center"/>
    </xf>
    <xf numFmtId="2" fontId="0" fillId="2" borderId="4" xfId="0" applyNumberFormat="1" applyFill="1" applyBorder="1" applyAlignment="1">
      <alignment horizontal="center"/>
    </xf>
    <xf numFmtId="2" fontId="0" fillId="2" borderId="26" xfId="0" applyNumberFormat="1" applyFill="1" applyBorder="1" applyAlignment="1">
      <alignment horizontal="center"/>
    </xf>
    <xf numFmtId="0" fontId="8" fillId="0" borderId="6" xfId="0" applyFont="1" applyBorder="1" applyAlignment="1">
      <alignment horizontal="center" vertical="center" wrapText="1"/>
    </xf>
    <xf numFmtId="0" fontId="7" fillId="0" borderId="1" xfId="0" applyFont="1" applyBorder="1" applyAlignment="1">
      <alignment horizontal="center" vertical="center"/>
    </xf>
    <xf numFmtId="0" fontId="13" fillId="2" borderId="27" xfId="0" applyFont="1" applyFill="1" applyBorder="1" applyAlignment="1">
      <alignment horizontal="center" vertical="center" wrapText="1"/>
    </xf>
    <xf numFmtId="0" fontId="13" fillId="2" borderId="13" xfId="0" applyFont="1" applyFill="1" applyBorder="1" applyAlignment="1">
      <alignment horizontal="center" vertical="top" wrapText="1"/>
    </xf>
    <xf numFmtId="0" fontId="22" fillId="2" borderId="13" xfId="0" applyFont="1" applyFill="1" applyBorder="1" applyAlignment="1">
      <alignment horizontal="center"/>
    </xf>
    <xf numFmtId="0" fontId="22" fillId="2" borderId="14" xfId="0" applyFont="1" applyFill="1" applyBorder="1" applyAlignment="1">
      <alignment horizontal="center"/>
    </xf>
    <xf numFmtId="0" fontId="13" fillId="2" borderId="28"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3" fillId="2" borderId="30" xfId="0" applyFont="1" applyFill="1" applyBorder="1" applyAlignment="1">
      <alignment horizontal="center" vertical="center"/>
    </xf>
    <xf numFmtId="0" fontId="14" fillId="2" borderId="30" xfId="0" applyFont="1" applyFill="1" applyBorder="1" applyAlignment="1">
      <alignment horizontal="center" vertical="center"/>
    </xf>
    <xf numFmtId="0" fontId="13" fillId="2" borderId="31" xfId="0" applyFont="1" applyFill="1" applyBorder="1" applyAlignment="1">
      <alignment horizontal="center" vertical="center" wrapText="1"/>
    </xf>
    <xf numFmtId="0" fontId="14" fillId="2" borderId="28" xfId="0" applyFont="1" applyFill="1" applyBorder="1" applyAlignment="1">
      <alignment horizontal="center" vertical="center"/>
    </xf>
    <xf numFmtId="0" fontId="13" fillId="0" borderId="13"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xf>
    <xf numFmtId="0" fontId="14" fillId="0" borderId="13" xfId="0" applyFont="1" applyBorder="1" applyAlignment="1">
      <alignment horizontal="center" vertical="center"/>
    </xf>
    <xf numFmtId="0" fontId="14" fillId="0" borderId="12"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27" xfId="0" applyFont="1" applyBorder="1" applyAlignment="1">
      <alignment horizontal="center" vertical="center" wrapText="1"/>
    </xf>
    <xf numFmtId="0" fontId="13" fillId="2" borderId="28"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10" fillId="2" borderId="12" xfId="0" applyFont="1" applyFill="1" applyBorder="1" applyAlignment="1">
      <alignment horizontal="center"/>
    </xf>
    <xf numFmtId="0" fontId="10" fillId="2" borderId="13" xfId="0" applyFont="1" applyFill="1" applyBorder="1" applyAlignment="1">
      <alignment horizontal="center"/>
    </xf>
    <xf numFmtId="0" fontId="10" fillId="2" borderId="14" xfId="0" applyFont="1" applyFill="1" applyBorder="1" applyAlignment="1">
      <alignment horizontal="center"/>
    </xf>
    <xf numFmtId="0" fontId="17" fillId="2" borderId="13" xfId="0" applyFont="1" applyFill="1" applyBorder="1" applyAlignment="1">
      <alignment horizontal="center" wrapText="1"/>
    </xf>
    <xf numFmtId="0" fontId="5" fillId="0" borderId="1" xfId="0" applyFont="1" applyBorder="1" applyAlignment="1">
      <alignment horizontal="center"/>
    </xf>
    <xf numFmtId="0" fontId="5" fillId="0" borderId="4" xfId="0" applyFont="1" applyBorder="1" applyAlignment="1">
      <alignment horizontal="center"/>
    </xf>
    <xf numFmtId="0" fontId="5" fillId="0" borderId="0" xfId="0" applyFont="1"/>
    <xf numFmtId="0" fontId="0" fillId="6" borderId="3" xfId="0" applyFill="1" applyBorder="1" applyAlignment="1">
      <alignment horizontal="left" vertical="center"/>
    </xf>
    <xf numFmtId="0" fontId="0" fillId="6" borderId="3" xfId="0" applyFill="1" applyBorder="1" applyAlignment="1">
      <alignment horizontal="center" vertical="center"/>
    </xf>
    <xf numFmtId="0" fontId="0" fillId="6" borderId="3" xfId="0" applyFill="1" applyBorder="1" applyAlignment="1">
      <alignment horizontal="center"/>
    </xf>
    <xf numFmtId="2" fontId="0" fillId="6" borderId="25" xfId="0" applyNumberFormat="1" applyFill="1" applyBorder="1" applyAlignment="1">
      <alignment horizontal="center"/>
    </xf>
    <xf numFmtId="0" fontId="0" fillId="6" borderId="1" xfId="0" applyFill="1" applyBorder="1" applyAlignment="1">
      <alignment horizontal="left" vertical="center"/>
    </xf>
    <xf numFmtId="0" fontId="0" fillId="6" borderId="1" xfId="0" applyFill="1" applyBorder="1" applyAlignment="1">
      <alignment horizontal="center" vertical="center"/>
    </xf>
    <xf numFmtId="0" fontId="0" fillId="6" borderId="1" xfId="0" applyFill="1" applyBorder="1" applyAlignment="1">
      <alignment horizontal="center"/>
    </xf>
    <xf numFmtId="2" fontId="0" fillId="6" borderId="4" xfId="0" applyNumberFormat="1" applyFill="1" applyBorder="1" applyAlignment="1">
      <alignment horizontal="center"/>
    </xf>
    <xf numFmtId="0" fontId="0" fillId="6" borderId="6" xfId="0" applyFill="1" applyBorder="1" applyAlignment="1">
      <alignment horizontal="left" vertical="center"/>
    </xf>
    <xf numFmtId="0" fontId="0" fillId="6" borderId="6" xfId="0" applyFill="1" applyBorder="1" applyAlignment="1">
      <alignment horizontal="center" vertical="center"/>
    </xf>
    <xf numFmtId="0" fontId="0" fillId="6" borderId="6" xfId="0" applyFill="1" applyBorder="1" applyAlignment="1">
      <alignment horizontal="center"/>
    </xf>
    <xf numFmtId="2" fontId="0" fillId="6" borderId="26" xfId="0" applyNumberFormat="1" applyFill="1" applyBorder="1" applyAlignment="1">
      <alignment horizontal="center"/>
    </xf>
    <xf numFmtId="0" fontId="0" fillId="6" borderId="0" xfId="0" applyFill="1"/>
    <xf numFmtId="0" fontId="18" fillId="6" borderId="36" xfId="0" applyFont="1" applyFill="1" applyBorder="1" applyAlignment="1">
      <alignment horizontal="center" vertical="center"/>
    </xf>
    <xf numFmtId="0" fontId="18" fillId="6" borderId="29" xfId="0" applyFont="1" applyFill="1" applyBorder="1" applyAlignment="1">
      <alignment horizontal="center" vertical="center"/>
    </xf>
    <xf numFmtId="0" fontId="0" fillId="6" borderId="29" xfId="0" applyFill="1" applyBorder="1" applyAlignment="1">
      <alignment horizontal="left" vertical="center"/>
    </xf>
    <xf numFmtId="0" fontId="0" fillId="6" borderId="29" xfId="0" applyFill="1" applyBorder="1" applyAlignment="1">
      <alignment horizontal="center" vertical="center"/>
    </xf>
    <xf numFmtId="0" fontId="0" fillId="6" borderId="29" xfId="0" applyFill="1" applyBorder="1" applyAlignment="1">
      <alignment horizontal="center"/>
    </xf>
    <xf numFmtId="2" fontId="0" fillId="6" borderId="33" xfId="0" applyNumberFormat="1" applyFill="1" applyBorder="1" applyAlignment="1">
      <alignment horizontal="center"/>
    </xf>
    <xf numFmtId="0" fontId="7" fillId="2" borderId="1" xfId="0" applyFont="1" applyFill="1" applyBorder="1" applyAlignment="1">
      <alignment wrapText="1"/>
    </xf>
    <xf numFmtId="0" fontId="14" fillId="0" borderId="13" xfId="0" applyFont="1" applyBorder="1" applyAlignment="1">
      <alignment horizontal="center" vertical="center" wrapText="1"/>
    </xf>
    <xf numFmtId="0" fontId="13" fillId="2" borderId="14"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29" xfId="0" applyFont="1" applyFill="1" applyBorder="1" applyAlignment="1">
      <alignment horizontal="center" vertical="center"/>
    </xf>
    <xf numFmtId="0" fontId="0" fillId="2" borderId="29" xfId="0" applyFill="1" applyBorder="1" applyAlignment="1">
      <alignment horizontal="left" vertical="center"/>
    </xf>
    <xf numFmtId="0" fontId="0" fillId="2" borderId="29" xfId="0" applyFill="1" applyBorder="1" applyAlignment="1">
      <alignment horizontal="center" vertical="center"/>
    </xf>
    <xf numFmtId="0" fontId="0" fillId="2" borderId="29" xfId="0" applyFill="1" applyBorder="1" applyAlignment="1">
      <alignment horizontal="center"/>
    </xf>
    <xf numFmtId="2" fontId="0" fillId="2" borderId="33" xfId="0" applyNumberFormat="1" applyFill="1" applyBorder="1" applyAlignment="1">
      <alignment horizontal="center"/>
    </xf>
    <xf numFmtId="0" fontId="14" fillId="3" borderId="12" xfId="0" applyFont="1" applyFill="1" applyBorder="1" applyAlignment="1">
      <alignment horizontal="center" vertical="center" wrapText="1"/>
    </xf>
    <xf numFmtId="0" fontId="13" fillId="3" borderId="14" xfId="0" applyFont="1" applyFill="1" applyBorder="1" applyAlignment="1">
      <alignment horizontal="center" vertical="center" wrapText="1"/>
    </xf>
    <xf numFmtId="2" fontId="0" fillId="2" borderId="0" xfId="0" applyNumberFormat="1" applyFill="1" applyAlignment="1">
      <alignment horizontal="center"/>
    </xf>
    <xf numFmtId="0" fontId="23" fillId="2" borderId="12" xfId="0" applyFont="1" applyFill="1" applyBorder="1" applyAlignment="1">
      <alignment horizontal="center" vertical="center" wrapText="1"/>
    </xf>
    <xf numFmtId="0" fontId="13" fillId="4" borderId="13" xfId="0" applyFont="1" applyFill="1" applyBorder="1" applyAlignment="1">
      <alignment horizontal="center" vertical="center" wrapText="1"/>
    </xf>
    <xf numFmtId="0" fontId="13" fillId="4" borderId="13" xfId="0" applyFont="1" applyFill="1" applyBorder="1" applyAlignment="1">
      <alignment horizontal="center" vertical="center"/>
    </xf>
    <xf numFmtId="0" fontId="14" fillId="4" borderId="13" xfId="0" applyFont="1" applyFill="1" applyBorder="1" applyAlignment="1">
      <alignment horizontal="center" vertical="center"/>
    </xf>
    <xf numFmtId="0" fontId="13" fillId="4" borderId="14" xfId="0" applyFont="1" applyFill="1" applyBorder="1" applyAlignment="1">
      <alignment horizontal="center" vertical="center" wrapText="1"/>
    </xf>
    <xf numFmtId="0" fontId="22" fillId="2" borderId="0" xfId="0" applyFont="1" applyFill="1"/>
    <xf numFmtId="0" fontId="14" fillId="7" borderId="12"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13" xfId="0" applyFont="1" applyFill="1" applyBorder="1" applyAlignment="1">
      <alignment horizontal="center" vertical="center"/>
    </xf>
    <xf numFmtId="0" fontId="14" fillId="7" borderId="13" xfId="0" applyFont="1" applyFill="1" applyBorder="1" applyAlignment="1">
      <alignment horizontal="center" vertical="center"/>
    </xf>
    <xf numFmtId="0" fontId="13" fillId="7" borderId="14" xfId="0" applyFont="1" applyFill="1" applyBorder="1" applyAlignment="1">
      <alignment horizontal="center" vertical="center" wrapText="1"/>
    </xf>
    <xf numFmtId="0" fontId="10" fillId="7" borderId="13" xfId="0" applyFont="1" applyFill="1" applyBorder="1"/>
    <xf numFmtId="0" fontId="14" fillId="8" borderId="12" xfId="0" applyFont="1" applyFill="1" applyBorder="1" applyAlignment="1">
      <alignment horizontal="center" vertical="center" wrapText="1"/>
    </xf>
    <xf numFmtId="0" fontId="13" fillId="8" borderId="13" xfId="0" applyFont="1" applyFill="1" applyBorder="1" applyAlignment="1">
      <alignment horizontal="center" vertical="center" wrapText="1"/>
    </xf>
    <xf numFmtId="0" fontId="13" fillId="8" borderId="13" xfId="0" applyFont="1" applyFill="1" applyBorder="1" applyAlignment="1">
      <alignment horizontal="center" vertical="center"/>
    </xf>
    <xf numFmtId="0" fontId="14" fillId="8" borderId="13" xfId="0" applyFont="1" applyFill="1" applyBorder="1" applyAlignment="1">
      <alignment horizontal="center" vertical="center"/>
    </xf>
    <xf numFmtId="0" fontId="13" fillId="8" borderId="14" xfId="0" applyFont="1" applyFill="1" applyBorder="1" applyAlignment="1">
      <alignment horizontal="center" vertical="center" wrapText="1"/>
    </xf>
    <xf numFmtId="0" fontId="0" fillId="8" borderId="13" xfId="0" applyFill="1" applyBorder="1" applyAlignment="1">
      <alignment horizontal="center"/>
    </xf>
    <xf numFmtId="0" fontId="23" fillId="2" borderId="13" xfId="0" applyFont="1" applyFill="1" applyBorder="1"/>
    <xf numFmtId="0" fontId="14" fillId="4" borderId="13" xfId="0" applyFont="1" applyFill="1" applyBorder="1" applyAlignment="1">
      <alignment horizontal="center" vertical="center" wrapText="1"/>
    </xf>
    <xf numFmtId="0" fontId="0" fillId="2" borderId="28" xfId="0" applyFill="1" applyBorder="1" applyAlignment="1">
      <alignment horizontal="center"/>
    </xf>
    <xf numFmtId="0" fontId="10" fillId="5" borderId="13" xfId="0" applyFont="1" applyFill="1" applyBorder="1"/>
    <xf numFmtId="0" fontId="10" fillId="5" borderId="13" xfId="0" applyFont="1" applyFill="1" applyBorder="1" applyAlignment="1">
      <alignment horizontal="center"/>
    </xf>
    <xf numFmtId="0" fontId="10" fillId="3" borderId="12" xfId="0" applyFont="1" applyFill="1" applyBorder="1" applyAlignment="1">
      <alignment horizontal="center" vertical="center" wrapText="1"/>
    </xf>
    <xf numFmtId="0" fontId="17" fillId="3" borderId="13" xfId="0" applyFont="1" applyFill="1" applyBorder="1" applyAlignment="1">
      <alignment horizontal="center" vertical="center" wrapText="1"/>
    </xf>
    <xf numFmtId="2" fontId="17" fillId="3" borderId="13" xfId="0" applyNumberFormat="1" applyFont="1" applyFill="1" applyBorder="1" applyAlignment="1">
      <alignment horizontal="center" vertical="center" wrapText="1"/>
    </xf>
    <xf numFmtId="0" fontId="10" fillId="3" borderId="17" xfId="0" applyFont="1" applyFill="1" applyBorder="1" applyAlignment="1">
      <alignment horizontal="center"/>
    </xf>
    <xf numFmtId="0" fontId="0" fillId="3" borderId="3" xfId="0" applyFill="1" applyBorder="1" applyAlignment="1">
      <alignment horizontal="left" vertical="center"/>
    </xf>
    <xf numFmtId="0" fontId="0" fillId="3" borderId="3" xfId="0" applyFill="1" applyBorder="1" applyAlignment="1">
      <alignment horizontal="center" vertical="center"/>
    </xf>
    <xf numFmtId="0" fontId="0" fillId="3" borderId="3" xfId="0" applyFill="1" applyBorder="1" applyAlignment="1">
      <alignment horizontal="center"/>
    </xf>
    <xf numFmtId="2" fontId="0" fillId="3" borderId="25" xfId="0" applyNumberFormat="1" applyFill="1" applyBorder="1" applyAlignment="1">
      <alignment horizontal="center"/>
    </xf>
    <xf numFmtId="0" fontId="0" fillId="3" borderId="0" xfId="0" applyFill="1"/>
    <xf numFmtId="0" fontId="0" fillId="3" borderId="1" xfId="0" applyFill="1" applyBorder="1" applyAlignment="1">
      <alignment horizontal="left" vertical="center"/>
    </xf>
    <xf numFmtId="0" fontId="0" fillId="3" borderId="1" xfId="0" applyFill="1" applyBorder="1" applyAlignment="1">
      <alignment horizontal="center" vertical="center"/>
    </xf>
    <xf numFmtId="0" fontId="0" fillId="3" borderId="1" xfId="0" applyFill="1" applyBorder="1" applyAlignment="1">
      <alignment horizontal="center"/>
    </xf>
    <xf numFmtId="2" fontId="0" fillId="3" borderId="4" xfId="0" applyNumberFormat="1" applyFill="1" applyBorder="1" applyAlignment="1">
      <alignment horizontal="center"/>
    </xf>
    <xf numFmtId="0" fontId="0" fillId="3" borderId="6" xfId="0" applyFill="1" applyBorder="1" applyAlignment="1">
      <alignment horizontal="left" vertical="center"/>
    </xf>
    <xf numFmtId="0" fontId="0" fillId="3" borderId="6" xfId="0" applyFill="1" applyBorder="1" applyAlignment="1">
      <alignment horizontal="center" vertical="center"/>
    </xf>
    <xf numFmtId="0" fontId="0" fillId="3" borderId="6" xfId="0" applyFill="1" applyBorder="1" applyAlignment="1">
      <alignment horizontal="center"/>
    </xf>
    <xf numFmtId="2" fontId="0" fillId="3" borderId="26" xfId="0" applyNumberFormat="1" applyFill="1" applyBorder="1" applyAlignment="1">
      <alignment horizontal="center"/>
    </xf>
    <xf numFmtId="2" fontId="0" fillId="3" borderId="39" xfId="0" applyNumberFormat="1" applyFill="1" applyBorder="1" applyAlignment="1">
      <alignment horizontal="center"/>
    </xf>
    <xf numFmtId="0" fontId="0" fillId="2" borderId="32" xfId="0" applyFill="1" applyBorder="1" applyAlignment="1">
      <alignment horizontal="center"/>
    </xf>
    <xf numFmtId="0" fontId="25" fillId="0" borderId="1" xfId="0" applyFont="1" applyBorder="1"/>
    <xf numFmtId="2" fontId="26" fillId="2" borderId="1" xfId="0" applyNumberFormat="1" applyFont="1" applyFill="1" applyBorder="1" applyAlignment="1">
      <alignment horizontal="center" vertical="center" wrapText="1"/>
    </xf>
    <xf numFmtId="0" fontId="17" fillId="2" borderId="28" xfId="0" applyFont="1" applyFill="1" applyBorder="1" applyAlignment="1">
      <alignment horizontal="center" vertical="center" wrapText="1"/>
    </xf>
    <xf numFmtId="2" fontId="17" fillId="2" borderId="28" xfId="0" applyNumberFormat="1" applyFont="1" applyFill="1" applyBorder="1" applyAlignment="1">
      <alignment horizontal="center" vertical="center" wrapText="1"/>
    </xf>
    <xf numFmtId="0" fontId="10" fillId="2" borderId="40" xfId="0" applyFont="1" applyFill="1" applyBorder="1" applyAlignment="1">
      <alignment horizontal="center"/>
    </xf>
    <xf numFmtId="0" fontId="17" fillId="2" borderId="30" xfId="0" applyFont="1" applyFill="1" applyBorder="1" applyAlignment="1">
      <alignment horizontal="center" vertical="center" wrapText="1"/>
    </xf>
    <xf numFmtId="0" fontId="10" fillId="2" borderId="41" xfId="0" applyFont="1" applyFill="1" applyBorder="1" applyAlignment="1">
      <alignment horizontal="center"/>
    </xf>
    <xf numFmtId="0" fontId="10" fillId="2" borderId="1" xfId="0" applyFont="1" applyFill="1" applyBorder="1" applyAlignment="1">
      <alignment horizontal="center"/>
    </xf>
    <xf numFmtId="165" fontId="27" fillId="2" borderId="1" xfId="0" applyNumberFormat="1" applyFont="1" applyFill="1" applyBorder="1" applyAlignment="1">
      <alignment horizontal="center" vertical="center" wrapText="1"/>
    </xf>
    <xf numFmtId="165" fontId="27" fillId="0" borderId="1" xfId="0" applyNumberFormat="1" applyFont="1" applyBorder="1"/>
    <xf numFmtId="0" fontId="28" fillId="2" borderId="1" xfId="0" applyFont="1" applyFill="1" applyBorder="1" applyAlignment="1">
      <alignment horizontal="center" vertical="center" wrapText="1"/>
    </xf>
    <xf numFmtId="0" fontId="28" fillId="2" borderId="1" xfId="0" applyFont="1" applyFill="1" applyBorder="1" applyAlignment="1">
      <alignment horizontal="center" vertical="center"/>
    </xf>
    <xf numFmtId="0" fontId="29" fillId="10" borderId="43" xfId="0" applyFont="1" applyFill="1" applyBorder="1" applyAlignment="1">
      <alignment horizontal="center" vertical="center"/>
    </xf>
    <xf numFmtId="0" fontId="29" fillId="10" borderId="0" xfId="0" applyFont="1" applyFill="1" applyAlignment="1">
      <alignment horizontal="center" vertical="center"/>
    </xf>
    <xf numFmtId="0" fontId="31" fillId="0" borderId="44" xfId="9" applyFont="1" applyBorder="1" applyAlignment="1">
      <alignment vertical="center"/>
    </xf>
    <xf numFmtId="0" fontId="32" fillId="0" borderId="44" xfId="9" applyFont="1" applyBorder="1" applyAlignment="1">
      <alignment vertical="center"/>
    </xf>
    <xf numFmtId="0" fontId="33" fillId="0" borderId="44" xfId="9" applyFont="1" applyBorder="1" applyAlignment="1">
      <alignment vertical="center"/>
    </xf>
    <xf numFmtId="0" fontId="34" fillId="0" borderId="44" xfId="0" applyFont="1" applyBorder="1"/>
    <xf numFmtId="0" fontId="34" fillId="0" borderId="0" xfId="0" applyFont="1"/>
    <xf numFmtId="0" fontId="35" fillId="0" borderId="43" xfId="9" applyFont="1" applyBorder="1" applyAlignment="1">
      <alignment vertical="center"/>
    </xf>
    <xf numFmtId="0" fontId="36" fillId="0" borderId="43" xfId="9" applyFont="1" applyBorder="1" applyAlignment="1">
      <alignment vertical="center" wrapText="1"/>
    </xf>
    <xf numFmtId="0" fontId="36" fillId="0" borderId="0" xfId="9" applyFont="1" applyAlignment="1">
      <alignment vertical="center" wrapText="1"/>
    </xf>
    <xf numFmtId="0" fontId="33" fillId="11" borderId="1" xfId="9" applyFont="1" applyFill="1" applyBorder="1" applyAlignment="1">
      <alignment horizontal="center" vertical="center" wrapText="1"/>
    </xf>
    <xf numFmtId="0" fontId="37" fillId="0" borderId="1" xfId="9" applyFont="1" applyBorder="1" applyAlignment="1">
      <alignment horizontal="center" vertical="center" wrapText="1"/>
    </xf>
    <xf numFmtId="0" fontId="37" fillId="0" borderId="1" xfId="0" applyFont="1" applyBorder="1"/>
    <xf numFmtId="166" fontId="37" fillId="0" borderId="1" xfId="9" applyNumberFormat="1" applyFont="1" applyBorder="1" applyAlignment="1">
      <alignment horizontal="center" vertical="center" wrapText="1"/>
    </xf>
    <xf numFmtId="0" fontId="37" fillId="0" borderId="1" xfId="0" applyFont="1" applyBorder="1" applyAlignment="1">
      <alignment horizontal="center" vertical="center" wrapText="1"/>
    </xf>
    <xf numFmtId="0" fontId="38" fillId="0" borderId="1" xfId="9" applyFont="1" applyBorder="1" applyAlignment="1">
      <alignment horizontal="center" vertical="center" wrapText="1"/>
    </xf>
    <xf numFmtId="0" fontId="39" fillId="0" borderId="1" xfId="0" applyFont="1" applyBorder="1" applyAlignment="1">
      <alignment horizontal="center" vertical="center"/>
    </xf>
    <xf numFmtId="0" fontId="40" fillId="0" borderId="1" xfId="9" applyFont="1" applyBorder="1" applyAlignment="1">
      <alignment horizontal="center" vertical="center" wrapText="1"/>
    </xf>
    <xf numFmtId="166" fontId="40" fillId="0" borderId="1" xfId="9" applyNumberFormat="1"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9" applyFont="1" applyBorder="1" applyAlignment="1">
      <alignment horizontal="center" vertical="top" wrapText="1"/>
    </xf>
    <xf numFmtId="0" fontId="41" fillId="0" borderId="0" xfId="0" applyFont="1"/>
    <xf numFmtId="0" fontId="42" fillId="0" borderId="1" xfId="9" applyFont="1" applyBorder="1" applyAlignment="1">
      <alignment horizontal="center" vertical="top" wrapText="1"/>
    </xf>
    <xf numFmtId="0" fontId="43" fillId="9" borderId="1" xfId="9" applyFont="1" applyFill="1" applyBorder="1" applyAlignment="1">
      <alignment horizontal="center" vertical="center" wrapText="1"/>
    </xf>
    <xf numFmtId="166" fontId="44" fillId="0" borderId="1" xfId="0" applyNumberFormat="1" applyFont="1" applyBorder="1" applyAlignment="1">
      <alignment horizontal="center" vertical="center"/>
    </xf>
    <xf numFmtId="0" fontId="44" fillId="0" borderId="1" xfId="0" applyFont="1" applyBorder="1" applyAlignment="1">
      <alignment horizontal="center" vertical="center"/>
    </xf>
    <xf numFmtId="0" fontId="45" fillId="0" borderId="1" xfId="0" applyFont="1" applyBorder="1" applyAlignment="1">
      <alignment horizontal="center" vertical="center"/>
    </xf>
    <xf numFmtId="0" fontId="45" fillId="0" borderId="1" xfId="0" applyFont="1" applyBorder="1" applyAlignment="1">
      <alignment horizontal="center" vertical="center" wrapText="1"/>
    </xf>
    <xf numFmtId="0" fontId="26" fillId="2" borderId="1" xfId="0" applyFont="1" applyFill="1" applyBorder="1" applyAlignment="1">
      <alignment horizontal="center" vertical="center" wrapText="1"/>
    </xf>
    <xf numFmtId="0" fontId="28" fillId="2" borderId="1" xfId="0" applyFont="1" applyFill="1" applyBorder="1" applyAlignment="1">
      <alignment horizontal="left" vertical="center"/>
    </xf>
    <xf numFmtId="0" fontId="26" fillId="2" borderId="1" xfId="0" applyFont="1" applyFill="1" applyBorder="1" applyAlignment="1">
      <alignment horizontal="center" vertical="center"/>
    </xf>
    <xf numFmtId="0" fontId="26" fillId="2" borderId="0" xfId="0" applyFont="1" applyFill="1" applyAlignment="1">
      <alignment horizontal="center" vertical="center"/>
    </xf>
    <xf numFmtId="0" fontId="26" fillId="2" borderId="0" xfId="0" applyFont="1" applyFill="1"/>
    <xf numFmtId="0" fontId="26" fillId="2" borderId="0" xfId="0" applyFont="1" applyFill="1" applyAlignment="1">
      <alignment horizontal="center"/>
    </xf>
    <xf numFmtId="0" fontId="28" fillId="7" borderId="1" xfId="0" applyFont="1" applyFill="1" applyBorder="1" applyAlignment="1">
      <alignment horizontal="center" vertical="center"/>
    </xf>
    <xf numFmtId="0" fontId="28" fillId="2" borderId="1" xfId="0" applyFont="1" applyFill="1" applyBorder="1" applyAlignment="1">
      <alignment horizontal="left" vertical="center" wrapText="1"/>
    </xf>
    <xf numFmtId="0" fontId="28" fillId="2" borderId="42" xfId="0" applyFont="1" applyFill="1" applyBorder="1" applyAlignment="1">
      <alignment horizontal="left" vertical="center"/>
    </xf>
    <xf numFmtId="0" fontId="26" fillId="2" borderId="42" xfId="0" applyFont="1" applyFill="1" applyBorder="1" applyAlignment="1">
      <alignment horizontal="center" vertical="center"/>
    </xf>
    <xf numFmtId="0" fontId="47" fillId="2" borderId="1" xfId="0" applyFont="1" applyFill="1" applyBorder="1" applyAlignment="1">
      <alignment horizontal="center" vertical="center" wrapText="1"/>
    </xf>
    <xf numFmtId="0" fontId="26" fillId="2" borderId="1" xfId="0" applyFont="1" applyFill="1" applyBorder="1" applyAlignment="1">
      <alignment horizontal="center"/>
    </xf>
    <xf numFmtId="0" fontId="26" fillId="2" borderId="1" xfId="0" applyFont="1" applyFill="1" applyBorder="1"/>
    <xf numFmtId="0" fontId="26" fillId="2" borderId="0" xfId="0" applyFont="1" applyFill="1" applyAlignment="1">
      <alignment horizontal="center" wrapText="1"/>
    </xf>
    <xf numFmtId="0" fontId="26" fillId="0" borderId="1" xfId="0" applyFont="1" applyBorder="1" applyAlignment="1">
      <alignment horizontal="center" vertical="center"/>
    </xf>
    <xf numFmtId="167" fontId="48" fillId="2" borderId="1" xfId="0" applyNumberFormat="1" applyFont="1" applyFill="1" applyBorder="1" applyAlignment="1">
      <alignment horizontal="center" vertical="center" wrapText="1"/>
    </xf>
    <xf numFmtId="0" fontId="46" fillId="2" borderId="0" xfId="0" applyFont="1" applyFill="1" applyAlignment="1">
      <alignment horizontal="center" vertical="center"/>
    </xf>
    <xf numFmtId="0" fontId="28" fillId="2" borderId="0" xfId="0" applyFont="1" applyFill="1" applyAlignment="1">
      <alignment horizontal="center" vertical="center"/>
    </xf>
    <xf numFmtId="0" fontId="26" fillId="7" borderId="1" xfId="0" applyFont="1" applyFill="1" applyBorder="1" applyAlignment="1">
      <alignment horizontal="center" vertical="center" wrapText="1"/>
    </xf>
    <xf numFmtId="2" fontId="26" fillId="7" borderId="1" xfId="0" applyNumberFormat="1" applyFont="1" applyFill="1" applyBorder="1" applyAlignment="1">
      <alignment horizontal="center" vertical="center" wrapText="1"/>
    </xf>
    <xf numFmtId="167" fontId="48" fillId="7" borderId="1" xfId="0" applyNumberFormat="1" applyFont="1" applyFill="1" applyBorder="1" applyAlignment="1">
      <alignment horizontal="center" vertical="center" wrapText="1"/>
    </xf>
    <xf numFmtId="0" fontId="46" fillId="2" borderId="0" xfId="0" applyFont="1" applyFill="1" applyAlignment="1">
      <alignment vertical="center"/>
    </xf>
    <xf numFmtId="0" fontId="28" fillId="2" borderId="0" xfId="0" applyFont="1" applyFill="1" applyAlignment="1">
      <alignment horizontal="left"/>
    </xf>
    <xf numFmtId="0" fontId="26" fillId="2" borderId="0" xfId="0" applyFont="1" applyFill="1" applyAlignment="1">
      <alignment horizontal="left"/>
    </xf>
    <xf numFmtId="0" fontId="49" fillId="2" borderId="0" xfId="0" applyFont="1" applyFill="1" applyAlignment="1">
      <alignment horizontal="center" vertical="center"/>
    </xf>
    <xf numFmtId="0" fontId="50" fillId="9" borderId="1" xfId="0" applyFont="1" applyFill="1" applyBorder="1" applyAlignment="1">
      <alignment horizontal="center" vertical="center"/>
    </xf>
    <xf numFmtId="0" fontId="50" fillId="9" borderId="1" xfId="0" applyFont="1" applyFill="1" applyBorder="1" applyAlignment="1">
      <alignment horizontal="center" vertical="center" wrapText="1"/>
    </xf>
    <xf numFmtId="0" fontId="50" fillId="3" borderId="1" xfId="0" applyFont="1" applyFill="1" applyBorder="1" applyAlignment="1">
      <alignment horizontal="center" vertical="center" wrapText="1"/>
    </xf>
    <xf numFmtId="0" fontId="49" fillId="9" borderId="19" xfId="0" applyFont="1" applyFill="1" applyBorder="1" applyAlignment="1">
      <alignment horizontal="center" vertical="center"/>
    </xf>
    <xf numFmtId="0" fontId="49" fillId="9" borderId="1" xfId="0" applyFont="1" applyFill="1" applyBorder="1" applyAlignment="1">
      <alignment horizontal="center" vertical="center"/>
    </xf>
    <xf numFmtId="0" fontId="49" fillId="9" borderId="0" xfId="0" applyFont="1" applyFill="1" applyAlignment="1">
      <alignment horizontal="center" vertical="center"/>
    </xf>
    <xf numFmtId="0" fontId="51" fillId="0" borderId="0" xfId="0" applyFont="1"/>
    <xf numFmtId="2" fontId="52" fillId="0" borderId="1" xfId="0" applyNumberFormat="1" applyFont="1" applyBorder="1"/>
    <xf numFmtId="0" fontId="52" fillId="0" borderId="1" xfId="0" applyFont="1" applyBorder="1"/>
    <xf numFmtId="0" fontId="51" fillId="0" borderId="19" xfId="0" applyFont="1" applyBorder="1"/>
    <xf numFmtId="0" fontId="51" fillId="0" borderId="1" xfId="0" applyFont="1" applyBorder="1"/>
    <xf numFmtId="2" fontId="52" fillId="2" borderId="1" xfId="0" applyNumberFormat="1" applyFont="1" applyFill="1" applyBorder="1" applyAlignment="1">
      <alignment horizontal="center" vertical="center" wrapText="1"/>
    </xf>
    <xf numFmtId="0" fontId="51" fillId="0" borderId="0" xfId="0" applyFont="1" applyAlignment="1">
      <alignment horizontal="center" wrapText="1"/>
    </xf>
    <xf numFmtId="0" fontId="27" fillId="12" borderId="1" xfId="0" applyFont="1" applyFill="1" applyBorder="1" applyAlignment="1">
      <alignment horizontal="center" vertical="center" wrapText="1"/>
    </xf>
    <xf numFmtId="165" fontId="27" fillId="12" borderId="1" xfId="0" applyNumberFormat="1" applyFont="1" applyFill="1" applyBorder="1" applyAlignment="1">
      <alignment horizontal="center" vertical="center" wrapText="1"/>
    </xf>
    <xf numFmtId="0" fontId="25" fillId="0" borderId="0" xfId="0" applyFont="1"/>
    <xf numFmtId="0" fontId="25" fillId="2" borderId="1" xfId="0" applyFont="1" applyFill="1" applyBorder="1" applyAlignment="1">
      <alignment horizontal="center" vertical="center" wrapText="1"/>
    </xf>
    <xf numFmtId="2" fontId="25" fillId="0" borderId="1" xfId="0" applyNumberFormat="1" applyFont="1" applyBorder="1" applyAlignment="1">
      <alignment horizontal="center" vertical="center" wrapText="1"/>
    </xf>
    <xf numFmtId="165" fontId="25" fillId="2" borderId="1" xfId="0" applyNumberFormat="1" applyFont="1" applyFill="1" applyBorder="1" applyAlignment="1">
      <alignment horizontal="center" vertical="center" wrapText="1"/>
    </xf>
    <xf numFmtId="0" fontId="25" fillId="0" borderId="1" xfId="0" applyFont="1" applyBorder="1" applyAlignment="1">
      <alignment horizontal="center" vertical="center" wrapText="1"/>
    </xf>
    <xf numFmtId="165" fontId="25" fillId="0" borderId="0" xfId="0" applyNumberFormat="1" applyFont="1"/>
    <xf numFmtId="0" fontId="27" fillId="2" borderId="0" xfId="0" applyFont="1" applyFill="1" applyAlignment="1">
      <alignment horizontal="right" vertical="center"/>
    </xf>
    <xf numFmtId="0" fontId="25" fillId="0" borderId="0" xfId="0" applyFont="1" applyAlignment="1">
      <alignment horizontal="center"/>
    </xf>
    <xf numFmtId="0" fontId="25" fillId="0" borderId="0" xfId="0" applyFont="1" applyAlignment="1">
      <alignment wrapText="1"/>
    </xf>
    <xf numFmtId="2" fontId="25" fillId="0" borderId="0" xfId="0" applyNumberFormat="1" applyFont="1" applyAlignment="1">
      <alignment wrapText="1"/>
    </xf>
    <xf numFmtId="165" fontId="25" fillId="0" borderId="0" xfId="0" applyNumberFormat="1" applyFont="1" applyAlignment="1">
      <alignment wrapText="1"/>
    </xf>
    <xf numFmtId="43" fontId="25" fillId="2" borderId="1" xfId="10" applyFont="1" applyFill="1" applyBorder="1" applyAlignment="1">
      <alignment horizontal="center" vertical="center" wrapText="1"/>
    </xf>
    <xf numFmtId="43" fontId="25" fillId="0" borderId="1" xfId="10" applyFont="1" applyBorder="1" applyAlignment="1">
      <alignment horizontal="center" vertical="center" wrapText="1"/>
    </xf>
    <xf numFmtId="2" fontId="52" fillId="3" borderId="1" xfId="0" applyNumberFormat="1" applyFont="1" applyFill="1" applyBorder="1"/>
    <xf numFmtId="0" fontId="52" fillId="3" borderId="1" xfId="0" applyFont="1" applyFill="1" applyBorder="1"/>
    <xf numFmtId="0" fontId="51" fillId="3" borderId="19" xfId="0" applyFont="1" applyFill="1" applyBorder="1"/>
    <xf numFmtId="0" fontId="51" fillId="3" borderId="1" xfId="0" applyFont="1" applyFill="1" applyBorder="1"/>
    <xf numFmtId="0" fontId="51" fillId="3" borderId="0" xfId="0" applyFont="1" applyFill="1"/>
    <xf numFmtId="43" fontId="52" fillId="0" borderId="1" xfId="10" applyFont="1" applyFill="1" applyBorder="1" applyAlignment="1">
      <alignment horizontal="center" vertical="center" wrapText="1"/>
    </xf>
    <xf numFmtId="43" fontId="52" fillId="0" borderId="1" xfId="10" applyFont="1" applyFill="1" applyBorder="1" applyAlignment="1">
      <alignment vertical="center"/>
    </xf>
    <xf numFmtId="2" fontId="52" fillId="0" borderId="1" xfId="0" applyNumberFormat="1" applyFont="1" applyBorder="1" applyAlignment="1">
      <alignment vertical="center"/>
    </xf>
    <xf numFmtId="0" fontId="52" fillId="0" borderId="1" xfId="0" applyFont="1" applyBorder="1" applyAlignment="1">
      <alignment vertical="center"/>
    </xf>
    <xf numFmtId="0" fontId="51" fillId="0" borderId="19" xfId="0" applyFont="1" applyBorder="1" applyAlignment="1">
      <alignment vertical="center"/>
    </xf>
    <xf numFmtId="0" fontId="51" fillId="0" borderId="1" xfId="0" applyFont="1" applyBorder="1" applyAlignment="1">
      <alignment vertical="center"/>
    </xf>
    <xf numFmtId="0" fontId="51" fillId="0" borderId="0" xfId="0" applyFont="1" applyAlignment="1">
      <alignment vertical="center"/>
    </xf>
    <xf numFmtId="43" fontId="25" fillId="0" borderId="1" xfId="10" applyFont="1" applyFill="1" applyBorder="1" applyAlignment="1">
      <alignment horizontal="center" vertical="center" wrapText="1"/>
    </xf>
    <xf numFmtId="43" fontId="52" fillId="0" borderId="1" xfId="10" applyFont="1" applyFill="1" applyBorder="1" applyAlignment="1">
      <alignment horizontal="center" wrapText="1"/>
    </xf>
    <xf numFmtId="43" fontId="52" fillId="0" borderId="1" xfId="10" applyFont="1" applyFill="1" applyBorder="1"/>
    <xf numFmtId="43" fontId="52" fillId="0" borderId="1" xfId="10" quotePrefix="1" applyFont="1" applyFill="1" applyBorder="1" applyAlignment="1">
      <alignment horizontal="center" vertical="center" wrapText="1"/>
    </xf>
    <xf numFmtId="43" fontId="52" fillId="0" borderId="1" xfId="0" applyNumberFormat="1" applyFont="1" applyBorder="1"/>
    <xf numFmtId="0" fontId="48" fillId="12" borderId="0" xfId="0" applyFont="1" applyFill="1" applyAlignment="1">
      <alignment horizontal="center" vertical="center" wrapText="1"/>
    </xf>
    <xf numFmtId="165" fontId="27" fillId="12" borderId="0" xfId="0" applyNumberFormat="1" applyFont="1" applyFill="1" applyAlignment="1">
      <alignment horizontal="center" vertical="center" wrapText="1"/>
    </xf>
    <xf numFmtId="165" fontId="25" fillId="2" borderId="0" xfId="0" applyNumberFormat="1" applyFont="1" applyFill="1" applyAlignment="1">
      <alignment horizontal="center" vertical="center" wrapText="1"/>
    </xf>
    <xf numFmtId="165" fontId="27" fillId="2" borderId="0" xfId="0" applyNumberFormat="1" applyFont="1" applyFill="1" applyAlignment="1">
      <alignment horizontal="center" vertical="center" wrapText="1"/>
    </xf>
    <xf numFmtId="165" fontId="27" fillId="0" borderId="0" xfId="0" applyNumberFormat="1" applyFont="1"/>
    <xf numFmtId="0" fontId="25" fillId="2" borderId="1" xfId="0" applyFont="1" applyFill="1" applyBorder="1" applyAlignment="1">
      <alignment horizontal="center" vertical="center" wrapText="1"/>
    </xf>
    <xf numFmtId="0" fontId="25" fillId="2" borderId="1" xfId="0" applyFont="1" applyFill="1" applyBorder="1" applyAlignment="1">
      <alignment horizontal="left" vertical="top" wrapText="1"/>
    </xf>
    <xf numFmtId="0" fontId="25" fillId="2" borderId="1" xfId="0" applyFont="1" applyFill="1" applyBorder="1" applyAlignment="1">
      <alignment horizontal="left" vertical="center" wrapText="1"/>
    </xf>
    <xf numFmtId="0" fontId="48" fillId="12" borderId="1" xfId="0" applyFont="1" applyFill="1" applyBorder="1" applyAlignment="1">
      <alignment horizontal="center" vertical="center" wrapText="1"/>
    </xf>
    <xf numFmtId="0" fontId="27" fillId="12" borderId="1" xfId="0" applyFont="1" applyFill="1" applyBorder="1" applyAlignment="1">
      <alignment horizontal="center" vertical="center" wrapText="1"/>
    </xf>
    <xf numFmtId="0" fontId="53" fillId="2" borderId="1" xfId="0" applyFont="1" applyFill="1" applyBorder="1" applyAlignment="1">
      <alignment horizontal="left" vertical="top" wrapText="1"/>
    </xf>
    <xf numFmtId="0" fontId="25" fillId="0" borderId="1" xfId="0" applyFont="1" applyBorder="1" applyAlignment="1">
      <alignment horizontal="left" vertical="top" wrapText="1"/>
    </xf>
    <xf numFmtId="0" fontId="25" fillId="0" borderId="1" xfId="0" applyFont="1" applyBorder="1" applyAlignment="1">
      <alignment horizontal="center" vertical="center" wrapText="1"/>
    </xf>
    <xf numFmtId="0" fontId="27" fillId="0" borderId="1" xfId="0" applyFont="1" applyBorder="1" applyAlignment="1">
      <alignment horizontal="right"/>
    </xf>
    <xf numFmtId="0" fontId="25" fillId="2" borderId="4" xfId="0" applyFont="1" applyFill="1" applyBorder="1" applyAlignment="1">
      <alignment horizontal="left" vertical="center" wrapText="1"/>
    </xf>
    <xf numFmtId="0" fontId="25" fillId="2" borderId="18" xfId="0" applyFont="1" applyFill="1" applyBorder="1" applyAlignment="1">
      <alignment horizontal="left" vertical="center" wrapText="1"/>
    </xf>
    <xf numFmtId="0" fontId="25" fillId="2" borderId="19" xfId="0" applyFont="1" applyFill="1" applyBorder="1" applyAlignment="1">
      <alignment horizontal="left" vertical="center" wrapText="1"/>
    </xf>
    <xf numFmtId="0" fontId="25" fillId="2" borderId="4" xfId="0" applyFont="1" applyFill="1" applyBorder="1" applyAlignment="1">
      <alignment horizontal="center" vertical="center" wrapText="1"/>
    </xf>
    <xf numFmtId="0" fontId="25" fillId="2" borderId="19" xfId="0" applyFont="1" applyFill="1" applyBorder="1" applyAlignment="1">
      <alignment horizontal="center" vertical="center" wrapText="1"/>
    </xf>
    <xf numFmtId="0" fontId="52" fillId="0" borderId="1" xfId="0" applyFont="1" applyBorder="1" applyAlignment="1">
      <alignment horizontal="left" vertical="center" wrapText="1"/>
    </xf>
    <xf numFmtId="0" fontId="50" fillId="9" borderId="1" xfId="0" applyFont="1" applyFill="1" applyBorder="1" applyAlignment="1">
      <alignment horizontal="center" vertical="center"/>
    </xf>
    <xf numFmtId="0" fontId="26" fillId="2" borderId="1" xfId="0" applyFont="1" applyFill="1" applyBorder="1" applyAlignment="1">
      <alignment horizontal="left" vertical="top" wrapText="1"/>
    </xf>
    <xf numFmtId="0" fontId="26" fillId="2" borderId="1" xfId="0" applyFont="1" applyFill="1" applyBorder="1" applyAlignment="1">
      <alignment horizontal="center" vertical="center" wrapText="1"/>
    </xf>
    <xf numFmtId="0" fontId="26" fillId="2" borderId="4" xfId="0" applyFont="1" applyFill="1" applyBorder="1" applyAlignment="1">
      <alignment horizontal="left" vertical="center" wrapText="1"/>
    </xf>
    <xf numFmtId="0" fontId="26" fillId="2" borderId="18" xfId="0" applyFont="1" applyFill="1" applyBorder="1" applyAlignment="1">
      <alignment horizontal="left" vertical="center" wrapText="1"/>
    </xf>
    <xf numFmtId="0" fontId="26" fillId="2" borderId="19" xfId="0" applyFont="1" applyFill="1" applyBorder="1" applyAlignment="1">
      <alignment horizontal="left" vertical="center" wrapText="1"/>
    </xf>
    <xf numFmtId="0" fontId="26" fillId="2" borderId="4" xfId="0" applyFont="1" applyFill="1" applyBorder="1" applyAlignment="1">
      <alignment horizontal="center" vertical="center" wrapText="1"/>
    </xf>
    <xf numFmtId="0" fontId="26" fillId="2" borderId="19" xfId="0" applyFont="1" applyFill="1" applyBorder="1" applyAlignment="1">
      <alignment horizontal="center" vertical="center" wrapText="1"/>
    </xf>
    <xf numFmtId="0" fontId="47" fillId="2" borderId="1" xfId="0" applyFont="1" applyFill="1" applyBorder="1" applyAlignment="1">
      <alignment horizontal="center" vertical="center" wrapText="1"/>
    </xf>
    <xf numFmtId="0" fontId="28" fillId="2" borderId="1" xfId="0" applyFont="1" applyFill="1" applyBorder="1" applyAlignment="1">
      <alignment horizontal="left" vertical="center"/>
    </xf>
    <xf numFmtId="0" fontId="28" fillId="2" borderId="1" xfId="0" applyFont="1" applyFill="1" applyBorder="1" applyAlignment="1">
      <alignment horizontal="center" vertical="center" wrapText="1"/>
    </xf>
    <xf numFmtId="0" fontId="48" fillId="2" borderId="4" xfId="0" applyFont="1" applyFill="1" applyBorder="1" applyAlignment="1">
      <alignment horizontal="right" vertical="center" wrapText="1"/>
    </xf>
    <xf numFmtId="0" fontId="48" fillId="2" borderId="18" xfId="0" applyFont="1" applyFill="1" applyBorder="1" applyAlignment="1">
      <alignment horizontal="right" vertical="center" wrapText="1"/>
    </xf>
    <xf numFmtId="0" fontId="48" fillId="2" borderId="19" xfId="0" applyFont="1" applyFill="1" applyBorder="1" applyAlignment="1">
      <alignment horizontal="right" vertical="center" wrapText="1"/>
    </xf>
    <xf numFmtId="0" fontId="12" fillId="2" borderId="21"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4" fillId="0" borderId="31" xfId="0" applyFont="1" applyBorder="1" applyAlignment="1">
      <alignment horizontal="center" vertical="center" wrapText="1"/>
    </xf>
    <xf numFmtId="0" fontId="14" fillId="0" borderId="37" xfId="0" applyFont="1" applyBorder="1" applyAlignment="1">
      <alignment horizontal="center" vertical="center" wrapText="1"/>
    </xf>
    <xf numFmtId="0" fontId="13" fillId="2" borderId="28"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2" fillId="0" borderId="38" xfId="0" applyFont="1" applyBorder="1" applyAlignment="1">
      <alignment horizontal="center" vertical="center" wrapText="1"/>
    </xf>
    <xf numFmtId="0" fontId="12" fillId="0" borderId="0" xfId="0" applyFont="1" applyAlignment="1">
      <alignment horizontal="center" vertical="center" wrapText="1"/>
    </xf>
    <xf numFmtId="0" fontId="7" fillId="0" borderId="4" xfId="0" applyFont="1" applyBorder="1" applyAlignment="1">
      <alignment horizontal="center" wrapText="1"/>
    </xf>
    <xf numFmtId="0" fontId="7" fillId="0" borderId="19" xfId="0" applyFont="1" applyBorder="1" applyAlignment="1">
      <alignment horizontal="center" wrapText="1"/>
    </xf>
    <xf numFmtId="0" fontId="7" fillId="0" borderId="4" xfId="0" applyFont="1" applyBorder="1" applyAlignment="1">
      <alignment horizontal="center" vertical="center"/>
    </xf>
    <xf numFmtId="0" fontId="7" fillId="0" borderId="19" xfId="0" applyFont="1" applyBorder="1" applyAlignment="1">
      <alignment horizontal="center" vertical="center"/>
    </xf>
    <xf numFmtId="0" fontId="11" fillId="2" borderId="9"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11" xfId="0" applyFont="1" applyFill="1" applyBorder="1" applyAlignment="1">
      <alignment horizontal="center" vertical="center"/>
    </xf>
    <xf numFmtId="0" fontId="16" fillId="2" borderId="12"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3" xfId="0" applyFont="1" applyFill="1" applyBorder="1" applyAlignment="1">
      <alignment horizontal="center" vertical="center" wrapText="1"/>
    </xf>
    <xf numFmtId="0" fontId="10" fillId="2" borderId="4" xfId="0" applyFont="1" applyFill="1" applyBorder="1" applyAlignment="1">
      <alignment horizontal="left" vertical="top" wrapText="1"/>
    </xf>
    <xf numFmtId="0" fontId="10" fillId="2" borderId="18" xfId="0" applyFont="1" applyFill="1" applyBorder="1" applyAlignment="1">
      <alignment horizontal="left" vertical="top" wrapText="1"/>
    </xf>
    <xf numFmtId="0" fontId="10" fillId="2" borderId="19" xfId="0" applyFont="1" applyFill="1" applyBorder="1" applyAlignment="1">
      <alignment horizontal="left" vertical="top" wrapText="1"/>
    </xf>
    <xf numFmtId="0" fontId="10" fillId="2" borderId="4"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4" fillId="0" borderId="27" xfId="0" applyFont="1" applyBorder="1" applyAlignment="1">
      <alignment horizontal="center" vertical="center" wrapText="1"/>
    </xf>
    <xf numFmtId="0" fontId="14" fillId="2" borderId="4" xfId="0" applyFont="1" applyFill="1" applyBorder="1" applyAlignment="1">
      <alignment horizontal="left" vertical="top" wrapText="1"/>
    </xf>
    <xf numFmtId="0" fontId="14" fillId="2" borderId="18" xfId="0" applyFont="1" applyFill="1" applyBorder="1" applyAlignment="1">
      <alignment horizontal="left" vertical="top" wrapText="1"/>
    </xf>
    <xf numFmtId="0" fontId="14" fillId="2" borderId="19" xfId="0" applyFont="1" applyFill="1" applyBorder="1" applyAlignment="1">
      <alignment horizontal="left" vertical="top" wrapText="1"/>
    </xf>
    <xf numFmtId="0" fontId="19" fillId="2" borderId="20" xfId="0" applyFont="1" applyFill="1" applyBorder="1" applyAlignment="1">
      <alignment horizontal="center" vertical="center"/>
    </xf>
    <xf numFmtId="0" fontId="19" fillId="2" borderId="1" xfId="0" applyFont="1" applyFill="1" applyBorder="1" applyAlignment="1">
      <alignment horizontal="center" vertical="center"/>
    </xf>
    <xf numFmtId="0" fontId="18" fillId="2" borderId="20"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left" vertical="top"/>
    </xf>
    <xf numFmtId="0" fontId="18" fillId="2" borderId="3" xfId="0" applyFont="1" applyFill="1" applyBorder="1" applyAlignment="1">
      <alignment horizontal="left" vertical="top"/>
    </xf>
    <xf numFmtId="0" fontId="15" fillId="2" borderId="1" xfId="0" applyFont="1" applyFill="1" applyBorder="1" applyAlignment="1">
      <alignment horizontal="center" vertical="center"/>
    </xf>
    <xf numFmtId="0" fontId="15" fillId="2" borderId="4" xfId="0" applyFont="1" applyFill="1" applyBorder="1" applyAlignment="1">
      <alignment horizontal="center" vertical="center"/>
    </xf>
    <xf numFmtId="0" fontId="5" fillId="2" borderId="1" xfId="0" applyFont="1" applyFill="1" applyBorder="1" applyAlignment="1">
      <alignment horizontal="center" vertical="center"/>
    </xf>
    <xf numFmtId="0" fontId="0" fillId="2" borderId="1" xfId="0" applyFill="1" applyBorder="1" applyAlignment="1">
      <alignment horizontal="center" vertical="center" wrapText="1"/>
    </xf>
    <xf numFmtId="0" fontId="46" fillId="2" borderId="0" xfId="0" applyFont="1" applyFill="1" applyAlignment="1">
      <alignment horizontal="center" vertical="center"/>
    </xf>
    <xf numFmtId="0" fontId="10" fillId="0" borderId="4" xfId="0" applyFont="1" applyBorder="1" applyAlignment="1">
      <alignment horizontal="left" vertical="top" wrapText="1"/>
    </xf>
    <xf numFmtId="0" fontId="10" fillId="0" borderId="18" xfId="0" applyFont="1" applyBorder="1" applyAlignment="1">
      <alignment horizontal="left" vertical="top" wrapText="1"/>
    </xf>
    <xf numFmtId="0" fontId="10" fillId="0" borderId="19" xfId="0" applyFont="1" applyBorder="1" applyAlignment="1">
      <alignment horizontal="left" vertical="top" wrapText="1"/>
    </xf>
    <xf numFmtId="0" fontId="10" fillId="0" borderId="4" xfId="0" applyFont="1" applyBorder="1" applyAlignment="1">
      <alignment horizontal="center" vertical="center" wrapText="1"/>
    </xf>
    <xf numFmtId="0" fontId="10" fillId="0" borderId="19" xfId="0" applyFont="1" applyBorder="1" applyAlignment="1">
      <alignment horizontal="center" vertical="center" wrapText="1"/>
    </xf>
    <xf numFmtId="0" fontId="0" fillId="2" borderId="0" xfId="0" applyFill="1" applyAlignment="1">
      <alignment horizontal="center" vertical="center" wrapText="1"/>
    </xf>
    <xf numFmtId="0" fontId="18" fillId="2" borderId="2" xfId="0" applyFont="1" applyFill="1" applyBorder="1" applyAlignment="1">
      <alignment horizontal="left" vertical="top" wrapText="1"/>
    </xf>
    <xf numFmtId="0" fontId="18" fillId="2" borderId="3" xfId="0" applyFont="1" applyFill="1" applyBorder="1" applyAlignment="1">
      <alignment horizontal="left" vertical="top" wrapText="1"/>
    </xf>
    <xf numFmtId="0" fontId="12" fillId="2" borderId="12"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21" fillId="2" borderId="21" xfId="0" applyFont="1" applyFill="1" applyBorder="1" applyAlignment="1">
      <alignment horizontal="center" vertical="center" wrapText="1"/>
    </xf>
    <xf numFmtId="0" fontId="21" fillId="2" borderId="22" xfId="0" applyFont="1" applyFill="1" applyBorder="1" applyAlignment="1">
      <alignment horizontal="center" vertical="center" wrapText="1"/>
    </xf>
    <xf numFmtId="0" fontId="21" fillId="2" borderId="23" xfId="0" applyFont="1" applyFill="1" applyBorder="1" applyAlignment="1">
      <alignment horizontal="center" vertical="center" wrapText="1"/>
    </xf>
    <xf numFmtId="0" fontId="14" fillId="0" borderId="4" xfId="0" applyFont="1" applyBorder="1" applyAlignment="1">
      <alignment horizontal="left" vertical="top" wrapText="1"/>
    </xf>
    <xf numFmtId="0" fontId="14" fillId="0" borderId="18" xfId="0" applyFont="1" applyBorder="1" applyAlignment="1">
      <alignment horizontal="left" vertical="top" wrapText="1"/>
    </xf>
    <xf numFmtId="0" fontId="14" fillId="0" borderId="19" xfId="0" applyFont="1" applyBorder="1" applyAlignment="1">
      <alignment horizontal="left" vertical="top" wrapText="1"/>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5" fillId="2" borderId="14" xfId="0" applyFont="1" applyFill="1" applyBorder="1" applyAlignment="1">
      <alignment horizontal="left"/>
    </xf>
    <xf numFmtId="0" fontId="15" fillId="2" borderId="23" xfId="0" applyFont="1" applyFill="1" applyBorder="1" applyAlignment="1">
      <alignment horizontal="left"/>
    </xf>
    <xf numFmtId="0" fontId="12" fillId="4" borderId="12" xfId="0"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2" fillId="4" borderId="14"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19" xfId="0" applyFont="1" applyFill="1" applyBorder="1" applyAlignment="1">
      <alignment horizontal="center" vertical="center"/>
    </xf>
    <xf numFmtId="0" fontId="12" fillId="2" borderId="23" xfId="0" applyFont="1" applyFill="1" applyBorder="1" applyAlignment="1">
      <alignment horizontal="center" vertical="center" wrapText="1"/>
    </xf>
    <xf numFmtId="0" fontId="14" fillId="2" borderId="28" xfId="0" applyFont="1" applyFill="1" applyBorder="1" applyAlignment="1">
      <alignment horizontal="center" vertical="center" wrapText="1"/>
    </xf>
    <xf numFmtId="0" fontId="14" fillId="2" borderId="30" xfId="0" applyFont="1" applyFill="1" applyBorder="1" applyAlignment="1">
      <alignment horizontal="center" vertical="center" wrapText="1"/>
    </xf>
    <xf numFmtId="0" fontId="13" fillId="0" borderId="28"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30" xfId="0" applyFont="1" applyBorder="1" applyAlignment="1">
      <alignment horizontal="center" vertical="center" wrapText="1"/>
    </xf>
    <xf numFmtId="0" fontId="22" fillId="2" borderId="28" xfId="0" applyFont="1" applyFill="1" applyBorder="1" applyAlignment="1">
      <alignment horizontal="center" vertical="center"/>
    </xf>
    <xf numFmtId="0" fontId="22" fillId="2" borderId="29" xfId="0" applyFont="1" applyFill="1" applyBorder="1" applyAlignment="1">
      <alignment horizontal="center" vertical="center"/>
    </xf>
    <xf numFmtId="0" fontId="22" fillId="2" borderId="30" xfId="0" applyFont="1" applyFill="1" applyBorder="1" applyAlignment="1">
      <alignment horizontal="center" vertical="center"/>
    </xf>
    <xf numFmtId="0" fontId="22" fillId="2" borderId="32" xfId="0" applyFont="1" applyFill="1" applyBorder="1" applyAlignment="1">
      <alignment horizontal="center" vertical="center"/>
    </xf>
    <xf numFmtId="0" fontId="22" fillId="2" borderId="33" xfId="0" applyFont="1" applyFill="1" applyBorder="1" applyAlignment="1">
      <alignment horizontal="center" vertical="center"/>
    </xf>
    <xf numFmtId="0" fontId="22" fillId="2" borderId="34" xfId="0" applyFont="1" applyFill="1" applyBorder="1" applyAlignment="1">
      <alignment horizontal="center" vertical="center"/>
    </xf>
    <xf numFmtId="0" fontId="14" fillId="2" borderId="28" xfId="0" applyFont="1" applyFill="1" applyBorder="1" applyAlignment="1">
      <alignment horizontal="center" vertical="center"/>
    </xf>
    <xf numFmtId="0" fontId="14" fillId="2" borderId="29" xfId="0" applyFont="1" applyFill="1" applyBorder="1" applyAlignment="1">
      <alignment horizontal="center" vertical="center"/>
    </xf>
    <xf numFmtId="0" fontId="14" fillId="2" borderId="30" xfId="0" applyFont="1" applyFill="1" applyBorder="1" applyAlignment="1">
      <alignment horizontal="center" vertical="center"/>
    </xf>
    <xf numFmtId="0" fontId="12" fillId="0" borderId="21"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35" xfId="0" applyFont="1" applyBorder="1" applyAlignment="1">
      <alignment horizontal="center" vertical="center" wrapText="1"/>
    </xf>
    <xf numFmtId="0" fontId="13" fillId="2" borderId="13" xfId="0" applyFont="1" applyFill="1" applyBorder="1" applyAlignment="1">
      <alignment horizontal="center" vertical="center" wrapText="1"/>
    </xf>
    <xf numFmtId="0" fontId="10" fillId="2" borderId="14" xfId="0" applyFont="1" applyFill="1" applyBorder="1" applyAlignment="1">
      <alignment horizontal="center"/>
    </xf>
    <xf numFmtId="0" fontId="10" fillId="2" borderId="23" xfId="0" applyFont="1" applyFill="1" applyBorder="1" applyAlignment="1">
      <alignment horizontal="center"/>
    </xf>
    <xf numFmtId="0" fontId="23" fillId="2" borderId="14" xfId="0" applyFont="1" applyFill="1" applyBorder="1" applyAlignment="1">
      <alignment horizontal="center" wrapText="1"/>
    </xf>
    <xf numFmtId="0" fontId="23" fillId="2" borderId="23" xfId="0" applyFont="1" applyFill="1" applyBorder="1" applyAlignment="1">
      <alignment horizontal="center" wrapText="1"/>
    </xf>
    <xf numFmtId="0" fontId="10" fillId="2" borderId="14" xfId="0" applyFont="1" applyFill="1" applyBorder="1" applyAlignment="1">
      <alignment horizontal="center" wrapText="1"/>
    </xf>
    <xf numFmtId="0" fontId="10" fillId="2" borderId="23" xfId="0" applyFont="1" applyFill="1" applyBorder="1" applyAlignment="1">
      <alignment horizontal="center" wrapText="1"/>
    </xf>
    <xf numFmtId="0" fontId="10" fillId="6" borderId="4" xfId="0" applyFont="1" applyFill="1" applyBorder="1" applyAlignment="1">
      <alignment horizontal="left" vertical="top" wrapText="1"/>
    </xf>
    <xf numFmtId="0" fontId="10" fillId="6" borderId="18" xfId="0" applyFont="1" applyFill="1" applyBorder="1" applyAlignment="1">
      <alignment horizontal="left" vertical="top" wrapText="1"/>
    </xf>
    <xf numFmtId="0" fontId="10" fillId="6" borderId="19"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18" xfId="0" applyFont="1" applyFill="1" applyBorder="1" applyAlignment="1">
      <alignment horizontal="left" vertical="top" wrapText="1"/>
    </xf>
    <xf numFmtId="0" fontId="14" fillId="6" borderId="19" xfId="0" applyFont="1" applyFill="1" applyBorder="1" applyAlignment="1">
      <alignment horizontal="left" vertical="top" wrapText="1"/>
    </xf>
    <xf numFmtId="0" fontId="0" fillId="6" borderId="1" xfId="0" applyFill="1" applyBorder="1" applyAlignment="1">
      <alignment horizontal="center" vertical="center" wrapText="1"/>
    </xf>
    <xf numFmtId="0" fontId="19" fillId="6" borderId="20" xfId="0" applyFont="1" applyFill="1" applyBorder="1" applyAlignment="1">
      <alignment horizontal="center" vertical="center"/>
    </xf>
    <xf numFmtId="0" fontId="19" fillId="6" borderId="1" xfId="0" applyFont="1" applyFill="1" applyBorder="1" applyAlignment="1">
      <alignment horizontal="center" vertical="center"/>
    </xf>
    <xf numFmtId="0" fontId="18" fillId="6" borderId="20" xfId="0" applyFont="1" applyFill="1" applyBorder="1" applyAlignment="1">
      <alignment horizontal="center" vertical="center"/>
    </xf>
    <xf numFmtId="0" fontId="18" fillId="6" borderId="1"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6" xfId="0" applyFont="1" applyFill="1" applyBorder="1" applyAlignment="1">
      <alignment horizontal="center" vertical="center"/>
    </xf>
    <xf numFmtId="0" fontId="18" fillId="6" borderId="2" xfId="0" applyFont="1" applyFill="1" applyBorder="1" applyAlignment="1">
      <alignment horizontal="left" vertical="top"/>
    </xf>
    <xf numFmtId="0" fontId="18" fillId="6" borderId="3" xfId="0" applyFont="1" applyFill="1" applyBorder="1" applyAlignment="1">
      <alignment horizontal="left" vertical="top"/>
    </xf>
    <xf numFmtId="0" fontId="18" fillId="6" borderId="2" xfId="0" applyFont="1" applyFill="1" applyBorder="1" applyAlignment="1">
      <alignment horizontal="center" vertical="top" wrapText="1"/>
    </xf>
    <xf numFmtId="0" fontId="18" fillId="6" borderId="3" xfId="0" applyFont="1" applyFill="1" applyBorder="1" applyAlignment="1">
      <alignment horizontal="center" vertical="top" wrapText="1"/>
    </xf>
    <xf numFmtId="0" fontId="18" fillId="6" borderId="2" xfId="0" applyFont="1" applyFill="1" applyBorder="1" applyAlignment="1">
      <alignment horizontal="left" vertical="top" wrapText="1"/>
    </xf>
    <xf numFmtId="0" fontId="18" fillId="6" borderId="3" xfId="0" applyFont="1" applyFill="1" applyBorder="1" applyAlignment="1">
      <alignment horizontal="left" vertical="top" wrapText="1"/>
    </xf>
    <xf numFmtId="0" fontId="15" fillId="0" borderId="1" xfId="0" applyFont="1" applyBorder="1" applyAlignment="1">
      <alignment horizontal="center" vertical="center"/>
    </xf>
    <xf numFmtId="0" fontId="15" fillId="0" borderId="4" xfId="0" applyFont="1" applyBorder="1" applyAlignment="1">
      <alignment horizontal="center" vertical="center"/>
    </xf>
    <xf numFmtId="0" fontId="5" fillId="0" borderId="1" xfId="0" applyFont="1" applyBorder="1" applyAlignment="1">
      <alignment horizontal="center" vertical="center"/>
    </xf>
    <xf numFmtId="0" fontId="7" fillId="2" borderId="4"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15" fillId="2" borderId="14" xfId="0" applyFont="1" applyFill="1" applyBorder="1" applyAlignment="1">
      <alignment horizontal="center"/>
    </xf>
    <xf numFmtId="0" fontId="15" fillId="2" borderId="22" xfId="0" applyFont="1" applyFill="1" applyBorder="1" applyAlignment="1">
      <alignment horizontal="center"/>
    </xf>
    <xf numFmtId="0" fontId="15" fillId="2" borderId="23" xfId="0" applyFont="1" applyFill="1" applyBorder="1" applyAlignment="1">
      <alignment horizontal="center"/>
    </xf>
    <xf numFmtId="0" fontId="15" fillId="2" borderId="14" xfId="0" applyFont="1" applyFill="1" applyBorder="1" applyAlignment="1">
      <alignment horizontal="center" vertical="top" wrapText="1"/>
    </xf>
    <xf numFmtId="0" fontId="15" fillId="2" borderId="22" xfId="0" applyFont="1" applyFill="1" applyBorder="1" applyAlignment="1">
      <alignment horizontal="center" vertical="top" wrapText="1"/>
    </xf>
    <xf numFmtId="0" fontId="15" fillId="2" borderId="23" xfId="0" applyFont="1" applyFill="1" applyBorder="1" applyAlignment="1">
      <alignment horizontal="center" vertical="top" wrapText="1"/>
    </xf>
    <xf numFmtId="0" fontId="18" fillId="2" borderId="2" xfId="0" applyFont="1" applyFill="1" applyBorder="1" applyAlignment="1">
      <alignment horizontal="center" vertical="top" wrapText="1"/>
    </xf>
    <xf numFmtId="0" fontId="18" fillId="2" borderId="3" xfId="0" applyFont="1" applyFill="1" applyBorder="1" applyAlignment="1">
      <alignment horizontal="center" vertical="top" wrapText="1"/>
    </xf>
    <xf numFmtId="0" fontId="0" fillId="2" borderId="28" xfId="0" applyFill="1" applyBorder="1" applyAlignment="1">
      <alignment horizontal="center"/>
    </xf>
    <xf numFmtId="0" fontId="0" fillId="2" borderId="30" xfId="0" applyFill="1" applyBorder="1" applyAlignment="1">
      <alignment horizontal="center"/>
    </xf>
    <xf numFmtId="0" fontId="10" fillId="3" borderId="4" xfId="0" applyFont="1" applyFill="1" applyBorder="1" applyAlignment="1">
      <alignment horizontal="left" vertical="top" wrapText="1"/>
    </xf>
    <xf numFmtId="0" fontId="10" fillId="3" borderId="18" xfId="0" applyFont="1" applyFill="1" applyBorder="1" applyAlignment="1">
      <alignment horizontal="left" vertical="top" wrapText="1"/>
    </xf>
    <xf numFmtId="0" fontId="10" fillId="3" borderId="19" xfId="0" applyFont="1" applyFill="1" applyBorder="1" applyAlignment="1">
      <alignment horizontal="left" vertical="top" wrapText="1"/>
    </xf>
    <xf numFmtId="0" fontId="10" fillId="3" borderId="4" xfId="0" applyFont="1" applyFill="1" applyBorder="1" applyAlignment="1">
      <alignment horizontal="center" vertical="center" wrapText="1"/>
    </xf>
    <xf numFmtId="0" fontId="10" fillId="3" borderId="19" xfId="0" applyFont="1" applyFill="1" applyBorder="1" applyAlignment="1">
      <alignment horizontal="center" vertical="center" wrapText="1"/>
    </xf>
    <xf numFmtId="0" fontId="18" fillId="3" borderId="5"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2" xfId="0" applyFont="1" applyFill="1" applyBorder="1" applyAlignment="1">
      <alignment horizontal="left" vertical="top"/>
    </xf>
    <xf numFmtId="0" fontId="18" fillId="3" borderId="3" xfId="0" applyFont="1" applyFill="1" applyBorder="1" applyAlignment="1">
      <alignment horizontal="left" vertical="top"/>
    </xf>
    <xf numFmtId="0" fontId="0" fillId="3" borderId="1" xfId="0" applyFill="1" applyBorder="1" applyAlignment="1">
      <alignment horizontal="center" vertical="center" wrapText="1"/>
    </xf>
    <xf numFmtId="0" fontId="19" fillId="3" borderId="20" xfId="0" applyFont="1" applyFill="1" applyBorder="1" applyAlignment="1">
      <alignment horizontal="center" vertical="center"/>
    </xf>
    <xf numFmtId="0" fontId="19" fillId="3" borderId="1" xfId="0" applyFont="1" applyFill="1" applyBorder="1" applyAlignment="1">
      <alignment horizontal="center" vertical="center"/>
    </xf>
    <xf numFmtId="0" fontId="18" fillId="3" borderId="20" xfId="0" applyFont="1" applyFill="1" applyBorder="1" applyAlignment="1">
      <alignment horizontal="center" vertical="center"/>
    </xf>
    <xf numFmtId="0" fontId="18" fillId="3" borderId="1" xfId="0" applyFont="1" applyFill="1" applyBorder="1" applyAlignment="1">
      <alignment horizontal="center" vertical="center"/>
    </xf>
    <xf numFmtId="0" fontId="33" fillId="11" borderId="1" xfId="9" applyFont="1" applyFill="1" applyBorder="1" applyAlignment="1">
      <alignment horizontal="center" vertical="center" wrapText="1"/>
    </xf>
    <xf numFmtId="0" fontId="43" fillId="9" borderId="1" xfId="9" applyFont="1" applyFill="1" applyBorder="1" applyAlignment="1">
      <alignment horizontal="center" vertical="center" wrapText="1"/>
    </xf>
    <xf numFmtId="0" fontId="33" fillId="11" borderId="1" xfId="9" applyFont="1" applyFill="1" applyBorder="1" applyAlignment="1">
      <alignment horizontal="center" vertical="center"/>
    </xf>
    <xf numFmtId="166" fontId="33" fillId="11" borderId="1" xfId="9" applyNumberFormat="1" applyFont="1" applyFill="1" applyBorder="1" applyAlignment="1">
      <alignment horizontal="center" vertical="center" wrapText="1"/>
    </xf>
    <xf numFmtId="0" fontId="57" fillId="0" borderId="0" xfId="0" applyFont="1"/>
    <xf numFmtId="0" fontId="58" fillId="0" borderId="0" xfId="0" applyFont="1"/>
    <xf numFmtId="0" fontId="27" fillId="0" borderId="0" xfId="0" applyFont="1" applyAlignment="1">
      <alignment horizontal="left" vertical="center"/>
    </xf>
    <xf numFmtId="168" fontId="25" fillId="0" borderId="0" xfId="0" applyNumberFormat="1" applyFont="1"/>
    <xf numFmtId="0" fontId="27" fillId="0" borderId="0" xfId="0" applyFont="1" applyAlignment="1">
      <alignment horizontal="left" vertical="center" wrapText="1"/>
    </xf>
    <xf numFmtId="0" fontId="27" fillId="0" borderId="0" xfId="0" applyFont="1" applyAlignment="1">
      <alignment vertical="center"/>
    </xf>
    <xf numFmtId="0" fontId="27" fillId="0" borderId="0" xfId="0" applyFont="1" applyAlignment="1">
      <alignment vertical="center" wrapText="1"/>
    </xf>
  </cellXfs>
  <cellStyles count="11">
    <cellStyle name="Comma" xfId="10" builtinId="3"/>
    <cellStyle name="Comma 2" xfId="3" xr:uid="{00000000-0005-0000-0000-000000000000}"/>
    <cellStyle name="Comma 2 2" xfId="6" xr:uid="{00000000-0005-0000-0000-000001000000}"/>
    <cellStyle name="Currency 2" xfId="8" xr:uid="{E7AF83FF-33EA-4856-BB3D-7C23D1355ECA}"/>
    <cellStyle name="Normal" xfId="0" builtinId="0"/>
    <cellStyle name="Normal 2" xfId="1" xr:uid="{00000000-0005-0000-0000-000004000000}"/>
    <cellStyle name="Normal 2 2" xfId="5" xr:uid="{00000000-0005-0000-0000-000005000000}"/>
    <cellStyle name="Normal 2 4" xfId="9" xr:uid="{AEB7BD8D-21F4-4260-91B8-283FD7C4318C}"/>
    <cellStyle name="Normal 3" xfId="2" xr:uid="{00000000-0005-0000-0000-000006000000}"/>
    <cellStyle name="Normal 4" xfId="4" xr:uid="{00000000-0005-0000-0000-000007000000}"/>
    <cellStyle name="Normal 4 2" xfId="7" xr:uid="{00000000-0005-0000-0000-00000800000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Mandar\Lebad-Javda-5674E\20m%20steel%20comp%20superstructure\Sect%20prop\Outer\Mid%200%20deg\section%20properties%20n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ngs\c\My%20Documents\sonia\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ngs\c\My%20Documents\sonia\soniaviha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ngs\c\My%20Documents\sonia\X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admin\My%20Documents\crack.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mit-pc\Projects\Documents%20and%20Settings\admin\My%20Documents\crack.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rindelnas01.ramboll.ramboll-group.global.network\INDIA-PROJECTS\Users\sbsg\Desktop\MAHSR\Grasshopper%20Files\HSR\SECTION%20DEFINITION.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BWK\109%20MJB%20RHS\109%20MJB%20RHS%20Wearing%20Coat%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ion_by_nodes"/>
      <sheetName val="PlotDataLayers"/>
      <sheetName val="Section_by_layers"/>
      <sheetName val="Section_by_layers_old"/>
      <sheetName val="Torsion_Properties"/>
    </sheetNames>
    <sheetDataSet>
      <sheetData sheetId="0"/>
      <sheetData sheetId="1"/>
      <sheetData sheetId="2"/>
      <sheetData sheetId="3" refreshError="1">
        <row r="10">
          <cell r="A10">
            <v>0</v>
          </cell>
        </row>
        <row r="11">
          <cell r="A11">
            <v>1</v>
          </cell>
        </row>
        <row r="12">
          <cell r="A12">
            <v>2</v>
          </cell>
          <cell r="AG12">
            <v>0</v>
          </cell>
          <cell r="AH12">
            <v>-46.805</v>
          </cell>
        </row>
        <row r="13">
          <cell r="A13">
            <v>3</v>
          </cell>
          <cell r="AG13">
            <v>0</v>
          </cell>
          <cell r="AH13">
            <v>-46.805</v>
          </cell>
        </row>
        <row r="14">
          <cell r="A14">
            <v>4</v>
          </cell>
          <cell r="AG14">
            <v>0</v>
          </cell>
          <cell r="AH14">
            <v>-46.805</v>
          </cell>
        </row>
        <row r="15">
          <cell r="A15">
            <v>5</v>
          </cell>
          <cell r="AG15">
            <v>0</v>
          </cell>
          <cell r="AH15">
            <v>-46.805</v>
          </cell>
        </row>
        <row r="16">
          <cell r="A16">
            <v>6</v>
          </cell>
          <cell r="AG16">
            <v>0</v>
          </cell>
          <cell r="AH16">
            <v>-46.805</v>
          </cell>
        </row>
        <row r="17">
          <cell r="A17">
            <v>7</v>
          </cell>
          <cell r="AG17">
            <v>0</v>
          </cell>
          <cell r="AH17">
            <v>-46.805</v>
          </cell>
        </row>
        <row r="18">
          <cell r="A18">
            <v>8</v>
          </cell>
          <cell r="AG18">
            <v>0</v>
          </cell>
          <cell r="AH18">
            <v>-46.805</v>
          </cell>
        </row>
        <row r="19">
          <cell r="A19">
            <v>9</v>
          </cell>
          <cell r="AG19">
            <v>0</v>
          </cell>
          <cell r="AH19">
            <v>-46.805</v>
          </cell>
        </row>
        <row r="20">
          <cell r="A20">
            <v>10</v>
          </cell>
          <cell r="AG20">
            <v>0</v>
          </cell>
          <cell r="AH20">
            <v>-46.805</v>
          </cell>
        </row>
        <row r="21">
          <cell r="A21">
            <v>11</v>
          </cell>
          <cell r="AG21">
            <v>0</v>
          </cell>
          <cell r="AH21">
            <v>-46.805</v>
          </cell>
        </row>
        <row r="22">
          <cell r="A22">
            <v>12</v>
          </cell>
          <cell r="AG22">
            <v>0</v>
          </cell>
          <cell r="AH22">
            <v>-46.805</v>
          </cell>
        </row>
        <row r="23">
          <cell r="A23">
            <v>13</v>
          </cell>
          <cell r="AG23">
            <v>0</v>
          </cell>
          <cell r="AH23">
            <v>-46.805</v>
          </cell>
        </row>
        <row r="24">
          <cell r="A24">
            <v>14</v>
          </cell>
          <cell r="AG24">
            <v>-13.5</v>
          </cell>
          <cell r="AH24">
            <v>-46.805</v>
          </cell>
        </row>
        <row r="25">
          <cell r="A25">
            <v>15</v>
          </cell>
          <cell r="AG25">
            <v>-13.5</v>
          </cell>
          <cell r="AH25">
            <v>-40.805</v>
          </cell>
        </row>
        <row r="26">
          <cell r="A26">
            <v>16</v>
          </cell>
          <cell r="AG26">
            <v>-4</v>
          </cell>
          <cell r="AH26">
            <v>-37.805</v>
          </cell>
        </row>
        <row r="27">
          <cell r="A27">
            <v>17</v>
          </cell>
          <cell r="AG27">
            <v>-4</v>
          </cell>
          <cell r="AH27">
            <v>-10.805</v>
          </cell>
        </row>
        <row r="28">
          <cell r="A28">
            <v>18</v>
          </cell>
          <cell r="AG28">
            <v>-6</v>
          </cell>
          <cell r="AH28">
            <v>-8.8049999999999997</v>
          </cell>
        </row>
        <row r="29">
          <cell r="A29">
            <v>19</v>
          </cell>
          <cell r="AG29">
            <v>-25.5</v>
          </cell>
          <cell r="AH29">
            <v>-5.8049999999999997</v>
          </cell>
        </row>
        <row r="30">
          <cell r="AG30">
            <v>-36</v>
          </cell>
          <cell r="AH30">
            <v>-5.8049999999999997</v>
          </cell>
        </row>
        <row r="31">
          <cell r="AG31">
            <v>-36</v>
          </cell>
          <cell r="AH31">
            <v>0</v>
          </cell>
        </row>
        <row r="32">
          <cell r="AG32">
            <v>36</v>
          </cell>
          <cell r="AH32">
            <v>0</v>
          </cell>
        </row>
        <row r="33">
          <cell r="AG33">
            <v>36</v>
          </cell>
          <cell r="AH33">
            <v>-5.8049999999999997</v>
          </cell>
        </row>
        <row r="34">
          <cell r="AG34">
            <v>25.5</v>
          </cell>
          <cell r="AH34">
            <v>-5.8049999999999997</v>
          </cell>
        </row>
        <row r="35">
          <cell r="AG35">
            <v>6</v>
          </cell>
          <cell r="AH35">
            <v>-8.8049999999999997</v>
          </cell>
        </row>
        <row r="36">
          <cell r="AG36">
            <v>4</v>
          </cell>
          <cell r="AH36">
            <v>-10.805</v>
          </cell>
        </row>
        <row r="37">
          <cell r="AG37">
            <v>4</v>
          </cell>
          <cell r="AH37">
            <v>-37.805</v>
          </cell>
        </row>
        <row r="38">
          <cell r="AG38">
            <v>13.5</v>
          </cell>
          <cell r="AH38">
            <v>-40.805</v>
          </cell>
        </row>
        <row r="39">
          <cell r="AG39">
            <v>13.5</v>
          </cell>
          <cell r="AH39">
            <v>-46.805</v>
          </cell>
        </row>
        <row r="40">
          <cell r="AG40">
            <v>0</v>
          </cell>
          <cell r="AH40">
            <v>-46.805</v>
          </cell>
        </row>
        <row r="41">
          <cell r="AG41">
            <v>0</v>
          </cell>
          <cell r="AH41">
            <v>-46.805</v>
          </cell>
        </row>
        <row r="42">
          <cell r="AG42">
            <v>0</v>
          </cell>
          <cell r="AH42">
            <v>-46.805</v>
          </cell>
        </row>
        <row r="43">
          <cell r="AG43">
            <v>0</v>
          </cell>
          <cell r="AH43">
            <v>-46.805</v>
          </cell>
        </row>
        <row r="44">
          <cell r="AG44">
            <v>0</v>
          </cell>
          <cell r="AH44">
            <v>-46.805</v>
          </cell>
        </row>
        <row r="45">
          <cell r="AG45">
            <v>0</v>
          </cell>
          <cell r="AH45">
            <v>-46.805</v>
          </cell>
        </row>
        <row r="46">
          <cell r="AG46">
            <v>0</v>
          </cell>
          <cell r="AH46">
            <v>-46.805</v>
          </cell>
        </row>
        <row r="47">
          <cell r="AG47">
            <v>0</v>
          </cell>
          <cell r="AH47">
            <v>-46.805</v>
          </cell>
        </row>
        <row r="48">
          <cell r="AG48">
            <v>0</v>
          </cell>
          <cell r="AH48">
            <v>-46.805</v>
          </cell>
        </row>
        <row r="49">
          <cell r="AG49">
            <v>0</v>
          </cell>
          <cell r="AH49">
            <v>-46.805</v>
          </cell>
        </row>
        <row r="50">
          <cell r="AG50">
            <v>0</v>
          </cell>
          <cell r="AH50">
            <v>-46.805</v>
          </cell>
        </row>
        <row r="51">
          <cell r="AG51">
            <v>0</v>
          </cell>
          <cell r="AH51">
            <v>-46.805</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RLT 24"/>
      <sheetName val="SPT"/>
      <sheetName val="Section_by_layers_old"/>
    </sheetNames>
    <sheetDataSet>
      <sheetData sheetId="0" refreshError="1"/>
      <sheetData sheetId="1" refreshError="1"/>
      <sheetData sheetId="2" refreshError="1"/>
      <sheetData sheetId="3" refreshError="1">
        <row r="55">
          <cell r="C55">
            <v>192.05</v>
          </cell>
        </row>
        <row r="56">
          <cell r="C56">
            <v>190.55</v>
          </cell>
        </row>
        <row r="57">
          <cell r="C57">
            <v>189.05</v>
          </cell>
        </row>
        <row r="58">
          <cell r="C58">
            <v>187.55</v>
          </cell>
        </row>
        <row r="59">
          <cell r="C59">
            <v>186.05</v>
          </cell>
        </row>
        <row r="60">
          <cell r="C60">
            <v>184.55</v>
          </cell>
        </row>
        <row r="61">
          <cell r="C61">
            <v>183.05</v>
          </cell>
        </row>
        <row r="62">
          <cell r="C62">
            <v>181.55</v>
          </cell>
        </row>
        <row r="63">
          <cell r="C63">
            <v>180.05</v>
          </cell>
        </row>
        <row r="64">
          <cell r="C64">
            <v>178.55</v>
          </cell>
        </row>
        <row r="65">
          <cell r="C65">
            <v>177.05</v>
          </cell>
        </row>
        <row r="66">
          <cell r="C66">
            <v>175.55</v>
          </cell>
        </row>
        <row r="67">
          <cell r="C67">
            <v>174</v>
          </cell>
        </row>
      </sheetData>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NC Red"/>
      <sheetName val="Gra"/>
      <sheetName val="NC1 Red"/>
      <sheetName val="Gra1"/>
      <sheetName val="QC Red"/>
      <sheetName val="Dra"/>
      <sheetName val="QC2"/>
      <sheetName val="DC dra"/>
      <sheetName val="NC"/>
      <sheetName val="NC1"/>
      <sheetName val="QC"/>
      <sheetName val="QC1"/>
      <sheetName val="Sheet8"/>
      <sheetName val="81"/>
      <sheetName val="Sheet10"/>
      <sheetName val="101"/>
      <sheetName val="Sheet9"/>
      <sheetName val="91"/>
      <sheetName val="Sheet2"/>
      <sheetName val="SPT N1"/>
      <sheetName val="SPT Gr1"/>
      <sheetName val="SPT N"/>
      <sheetName val="SPT Gr"/>
      <sheetName val="SPT"/>
    </sheetNames>
    <sheetDataSet>
      <sheetData sheetId="0" refreshError="1"/>
      <sheetData sheetId="1" refreshError="1">
        <row r="6">
          <cell r="H6">
            <v>0.6</v>
          </cell>
        </row>
        <row r="7">
          <cell r="H7">
            <v>2.3333333333333335</v>
          </cell>
        </row>
        <row r="8">
          <cell r="H8">
            <v>0.6470588235294118</v>
          </cell>
        </row>
        <row r="9">
          <cell r="H9">
            <v>0.68421052631578949</v>
          </cell>
        </row>
        <row r="10">
          <cell r="H10">
            <v>0.70370370370370372</v>
          </cell>
        </row>
        <row r="11">
          <cell r="H11">
            <v>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PT"/>
      <sheetName val="DCPT"/>
      <sheetName val="PLT"/>
      <sheetName val="CPLT"/>
      <sheetName val="CONS.Dr"/>
      <sheetName val="SPrCo"/>
      <sheetName val="HYDRO"/>
      <sheetName val="CDT"/>
      <sheetName val="UCT"/>
      <sheetName val="DST"/>
      <sheetName val="PR METER"/>
      <sheetName val="SPT"/>
      <sheetName val="Sheet1"/>
      <sheetName val="Sheet12"/>
      <sheetName val="JobRegister"/>
      <sheetName val="Weekly Job Detail"/>
      <sheetName val="Index"/>
      <sheetName val="1 -Intro"/>
      <sheetName val="2 - SUPERSTRUCTURE_WT"/>
      <sheetName val="3 -SUBSTRUCTURE"/>
      <sheetName val="3 -creep"/>
      <sheetName val="4 - SIDL"/>
      <sheetName val="5 -LL"/>
      <sheetName val="6 - Long_Forces"/>
      <sheetName val="8 -WC_Forces"/>
      <sheetName val="7-Earth Pressure"/>
      <sheetName val="8 -Temp"/>
      <sheetName val="Sheet2"/>
      <sheetName val="9 - Seismic"/>
      <sheetName val="Wind"/>
      <sheetName val="10 -SIS_SUP"/>
      <sheetName val="11 - SIS_LL"/>
      <sheetName val="12 - SIS_SUB"/>
      <sheetName val="13-FORCES"/>
      <sheetName val="LC_Foundation"/>
      <sheetName val="14 - LC_Pile Capacity"/>
      <sheetName val="15 - LC-PILE"/>
      <sheetName val="16 - Pile Reaction"/>
      <sheetName val="17 - Pile Forces"/>
      <sheetName val="18 -Hor. Pile capacity"/>
      <sheetName val="19 -ULS_Foun_Cal"/>
      <sheetName val="20 - ULS_Pile Cap"/>
      <sheetName val="22-ULS Pile Reaction"/>
      <sheetName val="23-Pilecap_ULS_BM"/>
      <sheetName val="24-Pilecap_SLS_BM"/>
      <sheetName val="25-Pilecap_CW"/>
      <sheetName val="26-pilecap_ULS_SF"/>
      <sheetName val="27 - Pile ULS"/>
      <sheetName val="ULS Moment - Pier"/>
      <sheetName val="28 - PILE ULS SHEAR "/>
      <sheetName val="29-Pile Shear"/>
      <sheetName val="29-Pile-confinement"/>
      <sheetName val="30 - LC_SLS"/>
      <sheetName val="21 - ULS_Foun_Summary"/>
      <sheetName val="31 - SLS_Load"/>
      <sheetName val="32 - SLS-Pile Reactions"/>
      <sheetName val="DISH"/>
      <sheetName val="33 - SLS-Pile"/>
      <sheetName val="33 - SLS-Pilestress"/>
      <sheetName val="Spline"/>
      <sheetName val="SLS - Pier"/>
      <sheetName val="Gen"/>
      <sheetName val="ds"/>
      <sheetName val="Mprop"/>
      <sheetName val="SIDL(1)"/>
      <sheetName val="Surf"/>
      <sheetName val="Class A3"/>
      <sheetName val="70RW"/>
      <sheetName val="70R+A"/>
      <sheetName val="Class A1"/>
      <sheetName val="NC R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00"/>
      <sheetName val="Sheet2"/>
      <sheetName val="Sheet3"/>
    </sheetNames>
    <sheetDataSet>
      <sheetData sheetId="0">
        <row r="30">
          <cell r="I30" t="str">
            <v>n/a</v>
          </cell>
        </row>
      </sheetData>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00"/>
      <sheetName val="Sheet2"/>
      <sheetName val="Sheet3"/>
    </sheetNames>
    <sheetDataSet>
      <sheetData sheetId="0">
        <row r="30">
          <cell r="I30" t="str">
            <v>n/a</v>
          </cell>
        </row>
      </sheetData>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row r="4">
          <cell r="B4">
            <v>0.8</v>
          </cell>
        </row>
        <row r="7">
          <cell r="B7">
            <v>0</v>
          </cell>
        </row>
      </sheetData>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14">
          <cell r="G14">
            <v>8.0053333333333345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5A987-2F98-4901-85B6-648F7D5ABC58}">
  <sheetPr>
    <pageSetUpPr fitToPage="1"/>
  </sheetPr>
  <dimension ref="A2:Y44"/>
  <sheetViews>
    <sheetView tabSelected="1" zoomScale="63" zoomScaleNormal="100" workbookViewId="0">
      <pane ySplit="3" topLeftCell="A4" activePane="bottomLeft" state="frozen"/>
      <selection pane="bottomLeft" activeCell="A4" sqref="A4"/>
    </sheetView>
  </sheetViews>
  <sheetFormatPr defaultColWidth="8.88671875" defaultRowHeight="25.7" customHeight="1"/>
  <cols>
    <col min="1" max="1" width="8.88671875" style="294"/>
    <col min="2" max="2" width="8.88671875" style="294" bestFit="1" customWidth="1"/>
    <col min="3" max="4" width="8.88671875" style="294"/>
    <col min="5" max="5" width="150.5546875" style="294" customWidth="1"/>
    <col min="6" max="6" width="8.88671875" style="294"/>
    <col min="7" max="7" width="13.109375" style="294" customWidth="1"/>
    <col min="8" max="8" width="8.88671875" style="294"/>
    <col min="9" max="9" width="13.109375" style="294" customWidth="1"/>
    <col min="10" max="10" width="18.109375" style="301" customWidth="1"/>
    <col min="11" max="11" width="34.109375" style="299" customWidth="1"/>
    <col min="12" max="12" width="18" style="299" customWidth="1"/>
    <col min="13" max="13" width="17.44140625" style="294" bestFit="1" customWidth="1"/>
    <col min="14" max="15" width="9" style="294" hidden="1" customWidth="1"/>
    <col min="16" max="19" width="8.88671875" style="294" hidden="1" customWidth="1"/>
    <col min="20" max="21" width="8.88671875" style="294"/>
    <col min="22" max="22" width="30.5546875" style="294" customWidth="1"/>
    <col min="23" max="23" width="28.109375" style="294" customWidth="1"/>
    <col min="24" max="24" width="8.88671875" style="294"/>
    <col min="25" max="25" width="17.109375" style="294" bestFit="1" customWidth="1"/>
    <col min="26" max="16384" width="8.88671875" style="294"/>
  </cols>
  <sheetData>
    <row r="2" spans="2:19" ht="25.7" customHeight="1">
      <c r="B2" s="332" t="s">
        <v>840</v>
      </c>
      <c r="C2" s="332"/>
      <c r="D2" s="332"/>
      <c r="E2" s="332"/>
      <c r="F2" s="332"/>
      <c r="G2" s="332"/>
      <c r="H2" s="332"/>
      <c r="I2" s="332"/>
      <c r="J2" s="332"/>
      <c r="K2" s="332"/>
      <c r="L2" s="324"/>
    </row>
    <row r="3" spans="2:19" ht="25.7" customHeight="1">
      <c r="B3" s="292" t="s">
        <v>47</v>
      </c>
      <c r="C3" s="333" t="s">
        <v>48</v>
      </c>
      <c r="D3" s="333"/>
      <c r="E3" s="333"/>
      <c r="F3" s="333" t="s">
        <v>49</v>
      </c>
      <c r="G3" s="333"/>
      <c r="H3" s="292" t="s">
        <v>50</v>
      </c>
      <c r="I3" s="292" t="s">
        <v>51</v>
      </c>
      <c r="J3" s="292" t="s">
        <v>52</v>
      </c>
      <c r="K3" s="293" t="s">
        <v>731</v>
      </c>
      <c r="L3" s="325"/>
      <c r="N3" s="294" t="s">
        <v>713</v>
      </c>
      <c r="O3" s="294" t="s">
        <v>714</v>
      </c>
      <c r="P3" s="294" t="s">
        <v>715</v>
      </c>
      <c r="Q3" s="294" t="s">
        <v>716</v>
      </c>
      <c r="R3" s="294" t="s">
        <v>717</v>
      </c>
      <c r="S3" s="294" t="s">
        <v>718</v>
      </c>
    </row>
    <row r="4" spans="2:19" s="302" customFormat="1" ht="171.65" customHeight="1">
      <c r="B4" s="295">
        <v>1</v>
      </c>
      <c r="C4" s="330" t="s">
        <v>809</v>
      </c>
      <c r="D4" s="330"/>
      <c r="E4" s="330"/>
      <c r="F4" s="329" t="s">
        <v>53</v>
      </c>
      <c r="G4" s="329"/>
      <c r="H4" s="295" t="s">
        <v>105</v>
      </c>
      <c r="I4" s="306">
        <f>Comparitive!D3</f>
        <v>147</v>
      </c>
      <c r="J4" s="305"/>
      <c r="K4" s="297">
        <f>+I4*J4</f>
        <v>0</v>
      </c>
      <c r="L4" s="326"/>
      <c r="N4" s="303">
        <f>+'37+418 ROB LHS'!H27</f>
        <v>1</v>
      </c>
      <c r="O4" s="303">
        <f>+'37+418 ROB RHS'!H27</f>
        <v>1</v>
      </c>
      <c r="P4" s="303">
        <f>+'76+371 ROB LHS'!H17</f>
        <v>2</v>
      </c>
      <c r="Q4" s="303">
        <f>+'76+371 ROB RHS'!H17</f>
        <v>2</v>
      </c>
      <c r="R4" s="303">
        <f>+'171+522 ROB LHS'!H20</f>
        <v>1</v>
      </c>
      <c r="S4" s="303">
        <f>+'171+522 ROB RHS'!H21</f>
        <v>1</v>
      </c>
    </row>
    <row r="5" spans="2:19" s="302" customFormat="1" ht="194.4" customHeight="1">
      <c r="B5" s="295">
        <f>B4+1</f>
        <v>2</v>
      </c>
      <c r="C5" s="330" t="s">
        <v>828</v>
      </c>
      <c r="D5" s="330"/>
      <c r="E5" s="330"/>
      <c r="F5" s="329" t="s">
        <v>148</v>
      </c>
      <c r="G5" s="329" t="s">
        <v>148</v>
      </c>
      <c r="H5" s="295" t="s">
        <v>141</v>
      </c>
      <c r="I5" s="319">
        <f>Comparitive!D7</f>
        <v>2170.9</v>
      </c>
      <c r="J5" s="305"/>
      <c r="K5" s="297">
        <f t="shared" ref="K5:K34" si="0">+I5*J5</f>
        <v>0</v>
      </c>
      <c r="L5" s="326"/>
      <c r="M5" s="303">
        <f>+'77+885 BHS'!I21</f>
        <v>0</v>
      </c>
      <c r="N5" s="303">
        <f>+'37+418 ROB LHS'!H31</f>
        <v>195</v>
      </c>
      <c r="O5" s="303">
        <f>+'37+418 ROB RHS'!H31</f>
        <v>195</v>
      </c>
      <c r="P5" s="303">
        <f>+'76+371 ROB LHS'!H21</f>
        <v>0</v>
      </c>
      <c r="Q5" s="303">
        <f>+'76+371 ROB RHS'!H21</f>
        <v>0</v>
      </c>
      <c r="R5" s="303">
        <f>+'171+522 ROB LHS'!H24</f>
        <v>0</v>
      </c>
      <c r="S5" s="303">
        <f>+'171+522 ROB RHS'!H25</f>
        <v>0</v>
      </c>
    </row>
    <row r="6" spans="2:19" s="302" customFormat="1" ht="258.05" customHeight="1">
      <c r="B6" s="295">
        <f t="shared" ref="B6:B34" si="1">B5+1</f>
        <v>3</v>
      </c>
      <c r="C6" s="330" t="s">
        <v>810</v>
      </c>
      <c r="D6" s="330"/>
      <c r="E6" s="330"/>
      <c r="F6" s="329" t="s">
        <v>137</v>
      </c>
      <c r="G6" s="329" t="s">
        <v>137</v>
      </c>
      <c r="H6" s="295" t="s">
        <v>54</v>
      </c>
      <c r="I6" s="306">
        <f>Comparitive!D8</f>
        <v>31820</v>
      </c>
      <c r="J6" s="305"/>
      <c r="K6" s="297">
        <f t="shared" si="0"/>
        <v>0</v>
      </c>
      <c r="L6" s="326"/>
      <c r="N6" s="303">
        <f>+'37+418 ROB LHS'!H32</f>
        <v>0</v>
      </c>
      <c r="O6" s="303">
        <f>+'37+418 ROB RHS'!H32</f>
        <v>0</v>
      </c>
      <c r="P6" s="303">
        <f>+'76+371 ROB LHS'!H22</f>
        <v>0</v>
      </c>
      <c r="Q6" s="303">
        <f>+'76+371 ROB RHS'!H22</f>
        <v>0</v>
      </c>
      <c r="R6" s="303">
        <f>+'171+522 ROB LHS'!H25</f>
        <v>0</v>
      </c>
      <c r="S6" s="303">
        <f>+'171+522 ROB RHS'!H26</f>
        <v>85</v>
      </c>
    </row>
    <row r="7" spans="2:19" s="302" customFormat="1" ht="292.75" customHeight="1">
      <c r="B7" s="295">
        <f t="shared" si="1"/>
        <v>4</v>
      </c>
      <c r="C7" s="330" t="s">
        <v>811</v>
      </c>
      <c r="D7" s="330" t="s">
        <v>154</v>
      </c>
      <c r="E7" s="330" t="s">
        <v>154</v>
      </c>
      <c r="F7" s="329" t="s">
        <v>155</v>
      </c>
      <c r="G7" s="329" t="s">
        <v>155</v>
      </c>
      <c r="H7" s="295" t="s">
        <v>156</v>
      </c>
      <c r="I7" s="306">
        <f>Comparitive!D11</f>
        <v>10</v>
      </c>
      <c r="J7" s="305"/>
      <c r="K7" s="297">
        <f>+I7*J7</f>
        <v>0</v>
      </c>
      <c r="L7" s="326"/>
      <c r="N7" s="303">
        <f>+'37+418 ROB LHS'!H35</f>
        <v>0</v>
      </c>
      <c r="O7" s="303">
        <f>+'37+418 ROB RHS'!H35</f>
        <v>0</v>
      </c>
      <c r="P7" s="303">
        <f>+'76+371 ROB LHS'!H25</f>
        <v>0</v>
      </c>
      <c r="Q7" s="303">
        <f>+'76+371 ROB RHS'!H25</f>
        <v>0</v>
      </c>
      <c r="R7" s="303">
        <f>+'171+522 ROB LHS'!H28</f>
        <v>0</v>
      </c>
      <c r="S7" s="303">
        <f>+'171+522 ROB RHS'!H29</f>
        <v>0</v>
      </c>
    </row>
    <row r="8" spans="2:19" s="302" customFormat="1" ht="375.05" customHeight="1">
      <c r="B8" s="295">
        <f t="shared" si="1"/>
        <v>5</v>
      </c>
      <c r="C8" s="331" t="s">
        <v>811</v>
      </c>
      <c r="D8" s="331" t="s">
        <v>154</v>
      </c>
      <c r="E8" s="331" t="s">
        <v>154</v>
      </c>
      <c r="F8" s="329" t="s">
        <v>155</v>
      </c>
      <c r="G8" s="329" t="s">
        <v>155</v>
      </c>
      <c r="H8" s="295" t="s">
        <v>156</v>
      </c>
      <c r="I8" s="296"/>
      <c r="J8" s="295"/>
      <c r="K8" s="297">
        <f>+I8*J8</f>
        <v>0</v>
      </c>
      <c r="L8" s="326"/>
      <c r="N8" s="303"/>
      <c r="O8" s="303"/>
      <c r="P8" s="303"/>
      <c r="Q8" s="303"/>
      <c r="R8" s="303"/>
      <c r="S8" s="303"/>
    </row>
    <row r="9" spans="2:19" s="302" customFormat="1" ht="238.45" customHeight="1">
      <c r="B9" s="295">
        <f t="shared" si="1"/>
        <v>6</v>
      </c>
      <c r="C9" s="330" t="s">
        <v>812</v>
      </c>
      <c r="D9" s="330" t="s">
        <v>159</v>
      </c>
      <c r="E9" s="330" t="s">
        <v>159</v>
      </c>
      <c r="F9" s="329" t="s">
        <v>160</v>
      </c>
      <c r="G9" s="329" t="s">
        <v>160</v>
      </c>
      <c r="H9" s="295" t="s">
        <v>156</v>
      </c>
      <c r="I9" s="306">
        <f>Comparitive!D13</f>
        <v>66</v>
      </c>
      <c r="J9" s="305"/>
      <c r="K9" s="297">
        <f t="shared" si="0"/>
        <v>0</v>
      </c>
      <c r="L9" s="326"/>
      <c r="N9" s="303">
        <f>+'37+418 ROB LHS'!H37</f>
        <v>0</v>
      </c>
      <c r="O9" s="303">
        <f>+'37+418 ROB RHS'!H37</f>
        <v>0</v>
      </c>
      <c r="P9" s="303">
        <f>+'76+371 ROB LHS'!H27</f>
        <v>0</v>
      </c>
      <c r="Q9" s="303">
        <f>+'76+371 ROB RHS'!H27</f>
        <v>0</v>
      </c>
      <c r="R9" s="303">
        <f>+'171+522 ROB LHS'!H30</f>
        <v>0</v>
      </c>
      <c r="S9" s="303">
        <f>+'171+522 ROB RHS'!H31</f>
        <v>0</v>
      </c>
    </row>
    <row r="10" spans="2:19" s="302" customFormat="1" ht="341.55" customHeight="1">
      <c r="B10" s="295">
        <f t="shared" si="1"/>
        <v>7</v>
      </c>
      <c r="C10" s="330" t="s">
        <v>812</v>
      </c>
      <c r="D10" s="330" t="s">
        <v>159</v>
      </c>
      <c r="E10" s="330" t="s">
        <v>159</v>
      </c>
      <c r="F10" s="329" t="s">
        <v>160</v>
      </c>
      <c r="G10" s="329" t="s">
        <v>160</v>
      </c>
      <c r="H10" s="295" t="s">
        <v>156</v>
      </c>
      <c r="I10" s="296"/>
      <c r="J10" s="295"/>
      <c r="K10" s="297">
        <f t="shared" ref="K10" si="2">+I10*J10</f>
        <v>0</v>
      </c>
      <c r="L10" s="326"/>
      <c r="N10" s="303"/>
      <c r="O10" s="303"/>
      <c r="P10" s="303"/>
      <c r="Q10" s="303"/>
      <c r="R10" s="303"/>
      <c r="S10" s="303"/>
    </row>
    <row r="11" spans="2:19" s="302" customFormat="1" ht="190.65" customHeight="1">
      <c r="B11" s="295">
        <f t="shared" si="1"/>
        <v>8</v>
      </c>
      <c r="C11" s="330" t="s">
        <v>813</v>
      </c>
      <c r="D11" s="330" t="s">
        <v>161</v>
      </c>
      <c r="E11" s="330" t="s">
        <v>161</v>
      </c>
      <c r="F11" s="329" t="s">
        <v>162</v>
      </c>
      <c r="G11" s="329" t="s">
        <v>162</v>
      </c>
      <c r="H11" s="295" t="s">
        <v>156</v>
      </c>
      <c r="I11" s="306">
        <f>Comparitive!D14</f>
        <v>22</v>
      </c>
      <c r="J11" s="305"/>
      <c r="K11" s="297">
        <f t="shared" si="0"/>
        <v>0</v>
      </c>
      <c r="L11" s="326"/>
      <c r="N11" s="303">
        <f>+'37+418 ROB LHS'!H38</f>
        <v>0</v>
      </c>
      <c r="O11" s="303">
        <f>+'37+418 ROB RHS'!H38</f>
        <v>0</v>
      </c>
      <c r="P11" s="303">
        <f>+'76+371 ROB LHS'!H28</f>
        <v>0</v>
      </c>
      <c r="Q11" s="303">
        <f>+'76+371 ROB RHS'!H28</f>
        <v>0</v>
      </c>
      <c r="R11" s="303">
        <f>+'171+522 ROB LHS'!H31</f>
        <v>0</v>
      </c>
      <c r="S11" s="303">
        <f>+'171+522 ROB RHS'!H32</f>
        <v>0</v>
      </c>
    </row>
    <row r="12" spans="2:19" s="302" customFormat="1" ht="300.60000000000002" customHeight="1">
      <c r="B12" s="295">
        <f t="shared" si="1"/>
        <v>9</v>
      </c>
      <c r="C12" s="330" t="s">
        <v>814</v>
      </c>
      <c r="D12" s="330" t="s">
        <v>163</v>
      </c>
      <c r="E12" s="330" t="s">
        <v>163</v>
      </c>
      <c r="F12" s="329" t="s">
        <v>164</v>
      </c>
      <c r="G12" s="329" t="s">
        <v>164</v>
      </c>
      <c r="H12" s="295" t="s">
        <v>156</v>
      </c>
      <c r="I12" s="306">
        <f>Comparitive!D15</f>
        <v>196</v>
      </c>
      <c r="J12" s="305"/>
      <c r="K12" s="297">
        <f t="shared" si="0"/>
        <v>0</v>
      </c>
      <c r="L12" s="326"/>
      <c r="N12" s="303">
        <f>+'37+418 ROB LHS'!H39</f>
        <v>10</v>
      </c>
      <c r="O12" s="303">
        <f>+'37+418 ROB RHS'!H39</f>
        <v>10</v>
      </c>
      <c r="P12" s="303">
        <f>+'76+371 ROB LHS'!H29</f>
        <v>0</v>
      </c>
      <c r="Q12" s="303">
        <f>+'76+371 ROB RHS'!H29</f>
        <v>0</v>
      </c>
      <c r="R12" s="303">
        <f>+'171+522 ROB LHS'!H32</f>
        <v>0</v>
      </c>
      <c r="S12" s="303">
        <f>+'171+522 ROB RHS'!H33</f>
        <v>0</v>
      </c>
    </row>
    <row r="13" spans="2:19" s="302" customFormat="1" ht="259.7" customHeight="1">
      <c r="B13" s="295">
        <f t="shared" si="1"/>
        <v>10</v>
      </c>
      <c r="C13" s="330" t="s">
        <v>829</v>
      </c>
      <c r="D13" s="330" t="s">
        <v>175</v>
      </c>
      <c r="E13" s="330" t="s">
        <v>175</v>
      </c>
      <c r="F13" s="329" t="s">
        <v>176</v>
      </c>
      <c r="G13" s="329" t="s">
        <v>176</v>
      </c>
      <c r="H13" s="295" t="s">
        <v>141</v>
      </c>
      <c r="I13" s="306">
        <f>Comparitive!D21</f>
        <v>185</v>
      </c>
      <c r="J13" s="305"/>
      <c r="K13" s="297">
        <f t="shared" si="0"/>
        <v>0</v>
      </c>
      <c r="L13" s="326"/>
      <c r="N13" s="303">
        <f>+'37+418 ROB LHS'!H45</f>
        <v>0</v>
      </c>
      <c r="O13" s="303">
        <f>+'37+418 ROB RHS'!H45</f>
        <v>0</v>
      </c>
      <c r="P13" s="303">
        <f>+'76+371 ROB LHS'!H35</f>
        <v>0</v>
      </c>
      <c r="Q13" s="303">
        <f>+'76+371 ROB RHS'!H35</f>
        <v>0</v>
      </c>
      <c r="R13" s="303">
        <f>+'171+522 ROB LHS'!H38</f>
        <v>0</v>
      </c>
      <c r="S13" s="303">
        <f>+'171+522 ROB RHS'!H39</f>
        <v>0</v>
      </c>
    </row>
    <row r="14" spans="2:19" s="302" customFormat="1" ht="199.35" customHeight="1">
      <c r="B14" s="295">
        <f t="shared" si="1"/>
        <v>11</v>
      </c>
      <c r="C14" s="330" t="s">
        <v>815</v>
      </c>
      <c r="D14" s="330" t="s">
        <v>177</v>
      </c>
      <c r="E14" s="330" t="s">
        <v>177</v>
      </c>
      <c r="F14" s="329" t="s">
        <v>178</v>
      </c>
      <c r="G14" s="329" t="s">
        <v>178</v>
      </c>
      <c r="H14" s="295" t="s">
        <v>141</v>
      </c>
      <c r="I14" s="306">
        <f>Comparitive!D22</f>
        <v>775</v>
      </c>
      <c r="J14" s="305"/>
      <c r="K14" s="297">
        <f t="shared" si="0"/>
        <v>0</v>
      </c>
      <c r="L14" s="326"/>
      <c r="M14" s="302">
        <v>561</v>
      </c>
      <c r="N14" s="303">
        <f>+'37+418 ROB LHS'!H46</f>
        <v>27</v>
      </c>
      <c r="O14" s="303">
        <f>+'37+418 ROB RHS'!H46</f>
        <v>27</v>
      </c>
      <c r="P14" s="303">
        <f>+'76+371 ROB LHS'!H36</f>
        <v>91</v>
      </c>
      <c r="Q14" s="303">
        <f>+'76+371 ROB RHS'!H36</f>
        <v>91</v>
      </c>
      <c r="R14" s="303">
        <f>+'171+522 ROB LHS'!H39</f>
        <v>27</v>
      </c>
      <c r="S14" s="303">
        <f>+'171+522 ROB RHS'!H40</f>
        <v>27</v>
      </c>
    </row>
    <row r="15" spans="2:19" s="302" customFormat="1" ht="216" customHeight="1">
      <c r="B15" s="295">
        <f t="shared" si="1"/>
        <v>12</v>
      </c>
      <c r="C15" s="330" t="s">
        <v>835</v>
      </c>
      <c r="D15" s="330" t="s">
        <v>179</v>
      </c>
      <c r="E15" s="330" t="s">
        <v>179</v>
      </c>
      <c r="F15" s="329" t="s">
        <v>180</v>
      </c>
      <c r="G15" s="329" t="s">
        <v>180</v>
      </c>
      <c r="H15" s="295" t="s">
        <v>141</v>
      </c>
      <c r="I15" s="306">
        <f>Comparitive!D23+'New RCC Crash Barrier'!O24</f>
        <v>901.00000000000011</v>
      </c>
      <c r="J15" s="305"/>
      <c r="K15" s="297">
        <f t="shared" si="0"/>
        <v>0</v>
      </c>
      <c r="L15" s="326"/>
      <c r="M15" s="302">
        <f>+'New RCC Crash Barrier'!O24</f>
        <v>854.00000000000011</v>
      </c>
      <c r="N15" s="303">
        <f>+'37+418 ROB LHS'!H47</f>
        <v>4</v>
      </c>
      <c r="O15" s="303">
        <f>+'37+418 ROB RHS'!H47</f>
        <v>4</v>
      </c>
      <c r="P15" s="303">
        <f>+'76+371 ROB LHS'!H37</f>
        <v>0</v>
      </c>
      <c r="Q15" s="303">
        <f>+'76+371 ROB RHS'!H37</f>
        <v>0</v>
      </c>
      <c r="R15" s="303">
        <f>+'171+522 ROB LHS'!H40</f>
        <v>1</v>
      </c>
      <c r="S15" s="303">
        <f>+'171+522 ROB RHS'!H41</f>
        <v>0</v>
      </c>
    </row>
    <row r="16" spans="2:19" s="302" customFormat="1" ht="271.35000000000002" customHeight="1">
      <c r="B16" s="295">
        <f t="shared" si="1"/>
        <v>13</v>
      </c>
      <c r="C16" s="330" t="s">
        <v>816</v>
      </c>
      <c r="D16" s="330" t="s">
        <v>183</v>
      </c>
      <c r="E16" s="330" t="s">
        <v>183</v>
      </c>
      <c r="F16" s="329" t="s">
        <v>184</v>
      </c>
      <c r="G16" s="329" t="s">
        <v>184</v>
      </c>
      <c r="H16" s="295" t="s">
        <v>156</v>
      </c>
      <c r="I16" s="306">
        <f>Comparitive!D25</f>
        <v>70</v>
      </c>
      <c r="J16" s="305"/>
      <c r="K16" s="297">
        <f t="shared" si="0"/>
        <v>0</v>
      </c>
      <c r="L16" s="326"/>
      <c r="N16" s="303">
        <f>+'37+418 ROB LHS'!H49</f>
        <v>0</v>
      </c>
      <c r="O16" s="303">
        <f>+'37+418 ROB RHS'!H49</f>
        <v>0</v>
      </c>
      <c r="P16" s="303">
        <f>+'76+371 ROB LHS'!H39</f>
        <v>0</v>
      </c>
      <c r="Q16" s="303">
        <f>+'76+371 ROB RHS'!H39</f>
        <v>0</v>
      </c>
      <c r="R16" s="303">
        <f>+'171+522 ROB LHS'!H42</f>
        <v>0</v>
      </c>
      <c r="S16" s="303">
        <f>+'171+522 ROB RHS'!H43</f>
        <v>0</v>
      </c>
    </row>
    <row r="17" spans="2:19" s="302" customFormat="1" ht="231.05" customHeight="1">
      <c r="B17" s="295">
        <f t="shared" si="1"/>
        <v>14</v>
      </c>
      <c r="C17" s="330" t="s">
        <v>817</v>
      </c>
      <c r="D17" s="330" t="s">
        <v>185</v>
      </c>
      <c r="E17" s="330" t="s">
        <v>185</v>
      </c>
      <c r="F17" s="329" t="s">
        <v>186</v>
      </c>
      <c r="G17" s="329" t="s">
        <v>186</v>
      </c>
      <c r="H17" s="295" t="s">
        <v>156</v>
      </c>
      <c r="I17" s="306">
        <f>Comparitive!D26</f>
        <v>22</v>
      </c>
      <c r="J17" s="305"/>
      <c r="K17" s="297">
        <f t="shared" si="0"/>
        <v>0</v>
      </c>
      <c r="L17" s="326"/>
      <c r="N17" s="303">
        <f>+'37+418 ROB LHS'!H50</f>
        <v>10</v>
      </c>
      <c r="O17" s="303">
        <f>+'37+418 ROB RHS'!H50</f>
        <v>10</v>
      </c>
      <c r="P17" s="303">
        <f>+'76+371 ROB LHS'!H40</f>
        <v>0</v>
      </c>
      <c r="Q17" s="303">
        <f>+'76+371 ROB RHS'!H40</f>
        <v>0</v>
      </c>
      <c r="R17" s="303">
        <f>+'171+522 ROB LHS'!H43</f>
        <v>0</v>
      </c>
      <c r="S17" s="303">
        <f>+'171+522 ROB RHS'!H44</f>
        <v>0</v>
      </c>
    </row>
    <row r="18" spans="2:19" s="302" customFormat="1" ht="269.55" customHeight="1">
      <c r="B18" s="295">
        <f t="shared" si="1"/>
        <v>15</v>
      </c>
      <c r="C18" s="330" t="s">
        <v>818</v>
      </c>
      <c r="D18" s="330" t="s">
        <v>191</v>
      </c>
      <c r="E18" s="330" t="s">
        <v>191</v>
      </c>
      <c r="F18" s="329" t="s">
        <v>192</v>
      </c>
      <c r="G18" s="329" t="s">
        <v>192</v>
      </c>
      <c r="H18" s="295" t="s">
        <v>141</v>
      </c>
      <c r="I18" s="306">
        <f>Comparitive!D29</f>
        <v>76</v>
      </c>
      <c r="J18" s="305"/>
      <c r="K18" s="297">
        <f t="shared" si="0"/>
        <v>0</v>
      </c>
      <c r="L18" s="326"/>
      <c r="N18" s="303">
        <f>+'37+418 ROB LHS'!H53</f>
        <v>0</v>
      </c>
      <c r="O18" s="303">
        <f>+'37+418 ROB RHS'!H53</f>
        <v>0</v>
      </c>
      <c r="P18" s="303">
        <f>+'76+371 ROB LHS'!H43</f>
        <v>0</v>
      </c>
      <c r="Q18" s="303">
        <f>+'76+371 ROB RHS'!H43</f>
        <v>0</v>
      </c>
      <c r="R18" s="303">
        <f>+'171+522 ROB LHS'!H46</f>
        <v>0</v>
      </c>
      <c r="S18" s="303">
        <f>+'171+522 ROB RHS'!H47</f>
        <v>0</v>
      </c>
    </row>
    <row r="19" spans="2:19" s="302" customFormat="1" ht="268.39999999999998" customHeight="1">
      <c r="B19" s="295">
        <f t="shared" si="1"/>
        <v>16</v>
      </c>
      <c r="C19" s="330" t="s">
        <v>819</v>
      </c>
      <c r="D19" s="330" t="s">
        <v>193</v>
      </c>
      <c r="E19" s="330" t="s">
        <v>193</v>
      </c>
      <c r="F19" s="329" t="s">
        <v>194</v>
      </c>
      <c r="G19" s="329" t="s">
        <v>194</v>
      </c>
      <c r="H19" s="295" t="s">
        <v>156</v>
      </c>
      <c r="I19" s="306">
        <f>Comparitive!D30</f>
        <v>493</v>
      </c>
      <c r="J19" s="305"/>
      <c r="K19" s="297">
        <f t="shared" si="0"/>
        <v>0</v>
      </c>
      <c r="L19" s="326"/>
      <c r="N19" s="303">
        <f>+'37+418 ROB LHS'!H54</f>
        <v>0</v>
      </c>
      <c r="O19" s="303">
        <f>+'37+418 ROB RHS'!H54</f>
        <v>0</v>
      </c>
      <c r="P19" s="303">
        <f>+'76+371 ROB LHS'!H44</f>
        <v>0</v>
      </c>
      <c r="Q19" s="303">
        <f>+'76+371 ROB RHS'!H44</f>
        <v>0</v>
      </c>
      <c r="R19" s="303">
        <f>+'171+522 ROB LHS'!H47</f>
        <v>0</v>
      </c>
      <c r="S19" s="303">
        <f>+'171+522 ROB RHS'!H48</f>
        <v>0</v>
      </c>
    </row>
    <row r="20" spans="2:19" s="302" customFormat="1" ht="325.35000000000002" customHeight="1">
      <c r="B20" s="295">
        <f t="shared" si="1"/>
        <v>17</v>
      </c>
      <c r="C20" s="330" t="s">
        <v>820</v>
      </c>
      <c r="D20" s="330" t="s">
        <v>195</v>
      </c>
      <c r="E20" s="330" t="s">
        <v>195</v>
      </c>
      <c r="F20" s="329" t="s">
        <v>196</v>
      </c>
      <c r="G20" s="329" t="s">
        <v>196</v>
      </c>
      <c r="H20" s="295" t="s">
        <v>197</v>
      </c>
      <c r="I20" s="306">
        <f>Comparitive!D31</f>
        <v>149</v>
      </c>
      <c r="J20" s="305"/>
      <c r="K20" s="297">
        <f t="shared" si="0"/>
        <v>0</v>
      </c>
      <c r="L20" s="326"/>
      <c r="N20" s="303">
        <f>+'37+418 ROB LHS'!H55</f>
        <v>0</v>
      </c>
      <c r="O20" s="303">
        <f>+'37+418 ROB RHS'!H55</f>
        <v>0</v>
      </c>
      <c r="P20" s="303">
        <f>+'76+371 ROB LHS'!H45</f>
        <v>0</v>
      </c>
      <c r="Q20" s="303">
        <f>+'76+371 ROB RHS'!H45</f>
        <v>0</v>
      </c>
      <c r="R20" s="303">
        <f>+'171+522 ROB LHS'!H48</f>
        <v>0</v>
      </c>
      <c r="S20" s="303">
        <f>+'171+522 ROB RHS'!H49</f>
        <v>0</v>
      </c>
    </row>
    <row r="21" spans="2:19" s="302" customFormat="1" ht="409.6" customHeight="1">
      <c r="B21" s="295">
        <f t="shared" si="1"/>
        <v>18</v>
      </c>
      <c r="C21" s="334" t="s">
        <v>821</v>
      </c>
      <c r="D21" s="334" t="s">
        <v>106</v>
      </c>
      <c r="E21" s="334" t="s">
        <v>106</v>
      </c>
      <c r="F21" s="329" t="s">
        <v>55</v>
      </c>
      <c r="G21" s="329" t="s">
        <v>55</v>
      </c>
      <c r="H21" s="295" t="s">
        <v>56</v>
      </c>
      <c r="I21" s="306">
        <f>Comparitive!D32</f>
        <v>836</v>
      </c>
      <c r="J21" s="305"/>
      <c r="K21" s="297">
        <f t="shared" si="0"/>
        <v>0</v>
      </c>
      <c r="L21" s="326"/>
      <c r="N21" s="303">
        <f>+'37+418 ROB LHS'!H56</f>
        <v>0</v>
      </c>
      <c r="O21" s="303">
        <f>+'37+418 ROB RHS'!H56</f>
        <v>0</v>
      </c>
      <c r="P21" s="303">
        <f>+'76+371 ROB LHS'!H46</f>
        <v>0</v>
      </c>
      <c r="Q21" s="303">
        <f>+'76+371 ROB RHS'!H46</f>
        <v>0</v>
      </c>
      <c r="R21" s="303">
        <f>+'171+522 ROB LHS'!H49</f>
        <v>0</v>
      </c>
      <c r="S21" s="303">
        <f>+'171+522 ROB RHS'!H50</f>
        <v>3</v>
      </c>
    </row>
    <row r="22" spans="2:19" s="302" customFormat="1" ht="264.60000000000002" customHeight="1">
      <c r="B22" s="295">
        <f t="shared" si="1"/>
        <v>19</v>
      </c>
      <c r="C22" s="334" t="s">
        <v>822</v>
      </c>
      <c r="D22" s="334" t="s">
        <v>198</v>
      </c>
      <c r="E22" s="334" t="s">
        <v>198</v>
      </c>
      <c r="F22" s="329" t="s">
        <v>199</v>
      </c>
      <c r="G22" s="329" t="s">
        <v>199</v>
      </c>
      <c r="H22" s="295" t="s">
        <v>197</v>
      </c>
      <c r="I22" s="306">
        <f>Comparitive!D33</f>
        <v>245</v>
      </c>
      <c r="J22" s="305"/>
      <c r="K22" s="297">
        <f t="shared" si="0"/>
        <v>0</v>
      </c>
      <c r="L22" s="326"/>
      <c r="N22" s="303">
        <f>+'37+418 ROB LHS'!H57</f>
        <v>0</v>
      </c>
      <c r="O22" s="303">
        <f>+'37+418 ROB RHS'!H57</f>
        <v>0</v>
      </c>
      <c r="P22" s="303">
        <f>+'76+371 ROB LHS'!H47</f>
        <v>0</v>
      </c>
      <c r="Q22" s="303">
        <f>+'76+371 ROB RHS'!H47</f>
        <v>0</v>
      </c>
      <c r="R22" s="303">
        <f>+'171+522 ROB LHS'!H50</f>
        <v>0</v>
      </c>
      <c r="S22" s="303">
        <f>+'171+522 ROB RHS'!H51</f>
        <v>0</v>
      </c>
    </row>
    <row r="23" spans="2:19" s="302" customFormat="1" ht="260.55" customHeight="1">
      <c r="B23" s="295">
        <f t="shared" si="1"/>
        <v>20</v>
      </c>
      <c r="C23" s="330" t="s">
        <v>823</v>
      </c>
      <c r="D23" s="330" t="s">
        <v>200</v>
      </c>
      <c r="E23" s="330" t="s">
        <v>200</v>
      </c>
      <c r="F23" s="329" t="s">
        <v>201</v>
      </c>
      <c r="G23" s="329" t="s">
        <v>201</v>
      </c>
      <c r="H23" s="295" t="s">
        <v>45</v>
      </c>
      <c r="I23" s="296">
        <v>0</v>
      </c>
      <c r="J23" s="295"/>
      <c r="K23" s="297">
        <f t="shared" si="0"/>
        <v>0</v>
      </c>
      <c r="L23" s="326"/>
      <c r="N23" s="303">
        <f>+'37+418 ROB LHS'!H58</f>
        <v>0</v>
      </c>
      <c r="O23" s="303">
        <f>+'37+418 ROB RHS'!H58</f>
        <v>0</v>
      </c>
      <c r="P23" s="303">
        <f>+'76+371 ROB LHS'!H48</f>
        <v>0</v>
      </c>
      <c r="Q23" s="303">
        <f>+'76+371 ROB RHS'!H48</f>
        <v>0</v>
      </c>
      <c r="R23" s="303">
        <f>+'171+522 ROB LHS'!H51</f>
        <v>0</v>
      </c>
      <c r="S23" s="303">
        <f>+'171+522 ROB RHS'!H52</f>
        <v>0</v>
      </c>
    </row>
    <row r="24" spans="2:19" s="302" customFormat="1" ht="409.6" customHeight="1">
      <c r="B24" s="295">
        <f t="shared" si="1"/>
        <v>21</v>
      </c>
      <c r="C24" s="330" t="s">
        <v>824</v>
      </c>
      <c r="D24" s="330" t="s">
        <v>202</v>
      </c>
      <c r="E24" s="330" t="s">
        <v>202</v>
      </c>
      <c r="F24" s="329" t="s">
        <v>203</v>
      </c>
      <c r="G24" s="329" t="s">
        <v>203</v>
      </c>
      <c r="H24" s="295" t="s">
        <v>54</v>
      </c>
      <c r="I24" s="306">
        <f>Comparitive!D35</f>
        <v>5</v>
      </c>
      <c r="J24" s="305"/>
      <c r="K24" s="297">
        <f t="shared" si="0"/>
        <v>0</v>
      </c>
      <c r="L24" s="326"/>
      <c r="N24" s="303">
        <f>+'37+418 ROB LHS'!H59</f>
        <v>0</v>
      </c>
      <c r="O24" s="303">
        <f>+'37+418 ROB RHS'!H59</f>
        <v>0</v>
      </c>
      <c r="P24" s="303">
        <f>+'76+371 ROB LHS'!H49</f>
        <v>0</v>
      </c>
      <c r="Q24" s="303">
        <f>+'76+371 ROB RHS'!H49</f>
        <v>0</v>
      </c>
      <c r="R24" s="303">
        <f>+'171+522 ROB LHS'!H52</f>
        <v>0</v>
      </c>
      <c r="S24" s="303">
        <f>+'171+522 ROB RHS'!H53</f>
        <v>0</v>
      </c>
    </row>
    <row r="25" spans="2:19" s="302" customFormat="1" ht="82.35" customHeight="1">
      <c r="B25" s="295">
        <f t="shared" si="1"/>
        <v>22</v>
      </c>
      <c r="C25" s="330" t="s">
        <v>208</v>
      </c>
      <c r="D25" s="330" t="s">
        <v>208</v>
      </c>
      <c r="E25" s="330" t="s">
        <v>208</v>
      </c>
      <c r="F25" s="329" t="s">
        <v>209</v>
      </c>
      <c r="G25" s="329" t="s">
        <v>209</v>
      </c>
      <c r="H25" s="295" t="s">
        <v>38</v>
      </c>
      <c r="I25" s="306">
        <f>Comparitive!D38</f>
        <v>1258</v>
      </c>
      <c r="J25" s="305"/>
      <c r="K25" s="297">
        <f t="shared" si="0"/>
        <v>0</v>
      </c>
      <c r="L25" s="326"/>
      <c r="N25" s="303">
        <f>+'37+418 ROB LHS'!H62</f>
        <v>0</v>
      </c>
      <c r="O25" s="303">
        <f>+'37+418 ROB RHS'!H62</f>
        <v>0</v>
      </c>
      <c r="P25" s="303">
        <f>+'76+371 ROB LHS'!H52</f>
        <v>0</v>
      </c>
      <c r="Q25" s="303">
        <f>+'76+371 ROB RHS'!H52</f>
        <v>0</v>
      </c>
      <c r="R25" s="303">
        <f>+'171+522 ROB LHS'!H55</f>
        <v>0</v>
      </c>
      <c r="S25" s="303">
        <f>+'171+522 ROB RHS'!H56</f>
        <v>0</v>
      </c>
    </row>
    <row r="26" spans="2:19" s="302" customFormat="1" ht="98.55" customHeight="1">
      <c r="B26" s="295">
        <f t="shared" si="1"/>
        <v>23</v>
      </c>
      <c r="C26" s="335" t="s">
        <v>827</v>
      </c>
      <c r="D26" s="335" t="s">
        <v>232</v>
      </c>
      <c r="E26" s="335" t="s">
        <v>232</v>
      </c>
      <c r="F26" s="336" t="s">
        <v>233</v>
      </c>
      <c r="G26" s="336" t="s">
        <v>233</v>
      </c>
      <c r="H26" s="298" t="s">
        <v>45</v>
      </c>
      <c r="I26" s="306">
        <f>Comparitive!D48</f>
        <v>15958</v>
      </c>
      <c r="J26" s="306"/>
      <c r="K26" s="297">
        <f t="shared" si="0"/>
        <v>0</v>
      </c>
      <c r="L26" s="326"/>
      <c r="N26" s="303"/>
      <c r="O26" s="303"/>
      <c r="P26" s="303"/>
      <c r="Q26" s="303"/>
      <c r="R26" s="303"/>
      <c r="S26" s="303"/>
    </row>
    <row r="27" spans="2:19" s="302" customFormat="1" ht="157.44999999999999" customHeight="1">
      <c r="B27" s="295">
        <f t="shared" si="1"/>
        <v>24</v>
      </c>
      <c r="C27" s="335" t="s">
        <v>826</v>
      </c>
      <c r="D27" s="335" t="s">
        <v>234</v>
      </c>
      <c r="E27" s="335" t="s">
        <v>234</v>
      </c>
      <c r="F27" s="336" t="s">
        <v>229</v>
      </c>
      <c r="G27" s="336" t="s">
        <v>229</v>
      </c>
      <c r="H27" s="295" t="s">
        <v>144</v>
      </c>
      <c r="I27" s="306">
        <f>Comparitive!D49</f>
        <v>797.9</v>
      </c>
      <c r="J27" s="305"/>
      <c r="K27" s="297">
        <f t="shared" si="0"/>
        <v>0</v>
      </c>
      <c r="L27" s="326"/>
      <c r="N27" s="303"/>
      <c r="O27" s="303"/>
      <c r="P27" s="303"/>
      <c r="Q27" s="303"/>
      <c r="R27" s="303"/>
      <c r="S27" s="303"/>
    </row>
    <row r="28" spans="2:19" s="302" customFormat="1" ht="105.55" customHeight="1">
      <c r="B28" s="295">
        <f t="shared" si="1"/>
        <v>25</v>
      </c>
      <c r="C28" s="335" t="s">
        <v>838</v>
      </c>
      <c r="D28" s="335" t="s">
        <v>235</v>
      </c>
      <c r="E28" s="335" t="s">
        <v>235</v>
      </c>
      <c r="F28" s="336" t="s">
        <v>236</v>
      </c>
      <c r="G28" s="336" t="s">
        <v>236</v>
      </c>
      <c r="H28" s="295" t="s">
        <v>45</v>
      </c>
      <c r="I28" s="306">
        <f>Comparitive!D50</f>
        <v>15958</v>
      </c>
      <c r="J28" s="305"/>
      <c r="K28" s="297">
        <f t="shared" si="0"/>
        <v>0</v>
      </c>
      <c r="L28" s="326"/>
      <c r="N28" s="303"/>
      <c r="O28" s="303"/>
      <c r="P28" s="303"/>
      <c r="Q28" s="303"/>
      <c r="R28" s="303"/>
      <c r="S28" s="303"/>
    </row>
    <row r="29" spans="2:19" s="302" customFormat="1" ht="162" customHeight="1">
      <c r="B29" s="295">
        <f t="shared" si="1"/>
        <v>26</v>
      </c>
      <c r="C29" s="330" t="s">
        <v>830</v>
      </c>
      <c r="D29" s="330"/>
      <c r="E29" s="330"/>
      <c r="F29" s="336" t="s">
        <v>244</v>
      </c>
      <c r="G29" s="336" t="s">
        <v>244</v>
      </c>
      <c r="H29" s="295" t="s">
        <v>245</v>
      </c>
      <c r="I29" s="306">
        <f>Comparitive!D51</f>
        <v>25.203199999999999</v>
      </c>
      <c r="J29" s="305"/>
      <c r="K29" s="297">
        <f t="shared" si="0"/>
        <v>0</v>
      </c>
      <c r="L29" s="326"/>
      <c r="N29" s="303"/>
      <c r="O29" s="303"/>
      <c r="P29" s="303"/>
      <c r="Q29" s="303"/>
      <c r="R29" s="303"/>
      <c r="S29" s="303"/>
    </row>
    <row r="30" spans="2:19" s="302" customFormat="1" ht="54" customHeight="1">
      <c r="B30" s="295">
        <f t="shared" si="1"/>
        <v>27</v>
      </c>
      <c r="C30" s="331" t="s">
        <v>834</v>
      </c>
      <c r="D30" s="331"/>
      <c r="E30" s="331"/>
      <c r="F30" s="329" t="s">
        <v>831</v>
      </c>
      <c r="G30" s="329"/>
      <c r="H30" s="295" t="s">
        <v>54</v>
      </c>
      <c r="I30" s="306">
        <f>Comparitive!D52</f>
        <v>68.759999999999991</v>
      </c>
      <c r="J30" s="305"/>
      <c r="K30" s="297">
        <f>+I30*J30</f>
        <v>0</v>
      </c>
      <c r="L30" s="326"/>
      <c r="N30" s="303"/>
      <c r="O30" s="303"/>
      <c r="P30" s="303"/>
      <c r="Q30" s="303"/>
      <c r="R30" s="303"/>
      <c r="S30" s="303"/>
    </row>
    <row r="31" spans="2:19" s="302" customFormat="1" ht="194.4" customHeight="1">
      <c r="B31" s="295">
        <f t="shared" si="1"/>
        <v>28</v>
      </c>
      <c r="C31" s="338" t="s">
        <v>833</v>
      </c>
      <c r="D31" s="339"/>
      <c r="E31" s="340"/>
      <c r="F31" s="341" t="s">
        <v>832</v>
      </c>
      <c r="G31" s="342"/>
      <c r="H31" s="295" t="s">
        <v>54</v>
      </c>
      <c r="I31" s="306">
        <f>Comparitive!D53</f>
        <v>68.759999999999991</v>
      </c>
      <c r="J31" s="305"/>
      <c r="K31" s="297">
        <f>+I31*J31</f>
        <v>0</v>
      </c>
      <c r="L31" s="326"/>
      <c r="N31" s="303"/>
      <c r="O31" s="303"/>
      <c r="P31" s="303"/>
      <c r="Q31" s="303"/>
      <c r="R31" s="303"/>
      <c r="S31" s="303"/>
    </row>
    <row r="32" spans="2:19" s="302" customFormat="1" ht="193.6" customHeight="1">
      <c r="B32" s="295">
        <f t="shared" si="1"/>
        <v>29</v>
      </c>
      <c r="C32" s="331" t="s">
        <v>837</v>
      </c>
      <c r="D32" s="331"/>
      <c r="E32" s="331"/>
      <c r="F32" s="329" t="s">
        <v>140</v>
      </c>
      <c r="G32" s="329"/>
      <c r="H32" s="295" t="s">
        <v>54</v>
      </c>
      <c r="I32" s="306">
        <f>Comparitive!D4</f>
        <v>337.5</v>
      </c>
      <c r="J32" s="305"/>
      <c r="K32" s="297">
        <f t="shared" ref="K32" si="3">+I32*J32</f>
        <v>0</v>
      </c>
      <c r="L32" s="326"/>
      <c r="N32" s="303"/>
      <c r="O32" s="303"/>
      <c r="P32" s="303"/>
      <c r="Q32" s="303"/>
      <c r="R32" s="303"/>
      <c r="S32" s="303"/>
    </row>
    <row r="33" spans="1:25" s="302" customFormat="1" ht="130.75" customHeight="1">
      <c r="B33" s="295">
        <f t="shared" si="1"/>
        <v>30</v>
      </c>
      <c r="C33" s="331" t="s">
        <v>839</v>
      </c>
      <c r="D33" s="331"/>
      <c r="E33" s="331"/>
      <c r="F33" s="329" t="s">
        <v>836</v>
      </c>
      <c r="G33" s="329"/>
      <c r="H33" s="295" t="s">
        <v>54</v>
      </c>
      <c r="I33" s="306">
        <f>Comparitive!D54</f>
        <v>406.26</v>
      </c>
      <c r="J33" s="305"/>
      <c r="K33" s="297">
        <f t="shared" si="0"/>
        <v>0</v>
      </c>
      <c r="L33" s="326"/>
      <c r="M33" s="302">
        <f>'109+770 MJB RHS'!I20</f>
        <v>68.759999999999991</v>
      </c>
      <c r="N33" s="303"/>
      <c r="O33" s="303"/>
      <c r="P33" s="303"/>
      <c r="Q33" s="303"/>
      <c r="R33" s="303"/>
      <c r="S33" s="303"/>
      <c r="Y33" s="304"/>
    </row>
    <row r="34" spans="1:25" s="302" customFormat="1" ht="64.650000000000006" customHeight="1">
      <c r="B34" s="295">
        <f t="shared" si="1"/>
        <v>31</v>
      </c>
      <c r="C34" s="331" t="s">
        <v>825</v>
      </c>
      <c r="D34" s="331"/>
      <c r="E34" s="331"/>
      <c r="F34" s="329" t="s">
        <v>800</v>
      </c>
      <c r="G34" s="329"/>
      <c r="H34" s="295" t="s">
        <v>801</v>
      </c>
      <c r="I34" s="306">
        <v>1</v>
      </c>
      <c r="J34" s="305"/>
      <c r="K34" s="297">
        <f t="shared" si="0"/>
        <v>0</v>
      </c>
      <c r="L34" s="326"/>
      <c r="N34" s="303"/>
      <c r="O34" s="303"/>
      <c r="P34" s="303"/>
      <c r="Q34" s="303"/>
      <c r="R34" s="303"/>
      <c r="S34" s="303"/>
    </row>
    <row r="35" spans="1:25" ht="25.7" customHeight="1">
      <c r="B35" s="214"/>
      <c r="C35" s="337" t="s">
        <v>732</v>
      </c>
      <c r="D35" s="337"/>
      <c r="E35" s="337"/>
      <c r="F35" s="337"/>
      <c r="G35" s="337"/>
      <c r="H35" s="337"/>
      <c r="I35" s="337"/>
      <c r="J35" s="337"/>
      <c r="K35" s="222">
        <f>SUM(K4:K34)</f>
        <v>0</v>
      </c>
      <c r="L35" s="327"/>
      <c r="M35" s="299"/>
      <c r="W35" s="299"/>
    </row>
    <row r="36" spans="1:25" ht="25.7" customHeight="1">
      <c r="B36" s="214"/>
      <c r="C36" s="337" t="s">
        <v>733</v>
      </c>
      <c r="D36" s="337"/>
      <c r="E36" s="337"/>
      <c r="F36" s="337"/>
      <c r="G36" s="337"/>
      <c r="H36" s="337"/>
      <c r="I36" s="337"/>
      <c r="J36" s="337"/>
      <c r="K36" s="222">
        <f>K35*18%</f>
        <v>0</v>
      </c>
      <c r="L36" s="327"/>
    </row>
    <row r="37" spans="1:25" ht="25.7" customHeight="1">
      <c r="B37" s="214"/>
      <c r="C37" s="337" t="s">
        <v>734</v>
      </c>
      <c r="D37" s="337"/>
      <c r="E37" s="337"/>
      <c r="F37" s="337"/>
      <c r="G37" s="337"/>
      <c r="H37" s="337"/>
      <c r="I37" s="337"/>
      <c r="J37" s="337"/>
      <c r="K37" s="223">
        <f>SUM(K35:K36)</f>
        <v>0</v>
      </c>
      <c r="L37" s="328"/>
      <c r="M37" s="299"/>
    </row>
    <row r="39" spans="1:25" ht="25.7" customHeight="1">
      <c r="G39" s="300"/>
    </row>
    <row r="40" spans="1:25" s="507" customFormat="1" ht="21.6">
      <c r="A40" s="508" t="s">
        <v>848</v>
      </c>
      <c r="B40" s="508"/>
      <c r="C40" s="508"/>
      <c r="D40" s="508"/>
      <c r="E40" s="508"/>
      <c r="F40" s="511"/>
      <c r="G40" s="511"/>
      <c r="H40" s="506"/>
    </row>
    <row r="41" spans="1:25" s="507" customFormat="1" ht="21.6">
      <c r="A41" s="508"/>
      <c r="B41" s="508"/>
      <c r="C41" s="508"/>
      <c r="D41" s="508"/>
      <c r="E41" s="508"/>
      <c r="F41" s="294"/>
      <c r="G41" s="509"/>
      <c r="H41" s="506"/>
    </row>
    <row r="42" spans="1:25" s="507" customFormat="1" ht="15.9" customHeight="1">
      <c r="A42" s="510" t="s">
        <v>849</v>
      </c>
      <c r="B42" s="510"/>
      <c r="C42" s="510"/>
      <c r="D42" s="510"/>
      <c r="E42" s="510"/>
      <c r="F42" s="512"/>
      <c r="G42" s="512"/>
      <c r="H42" s="506"/>
    </row>
    <row r="43" spans="1:25" s="507" customFormat="1" ht="19" customHeight="1">
      <c r="A43" s="510"/>
      <c r="B43" s="510"/>
      <c r="C43" s="510"/>
      <c r="D43" s="510"/>
      <c r="E43" s="510"/>
      <c r="F43" s="512"/>
      <c r="G43" s="512"/>
      <c r="H43" s="506"/>
    </row>
    <row r="44" spans="1:25" s="507" customFormat="1" ht="19" customHeight="1">
      <c r="A44" s="510"/>
      <c r="B44" s="510"/>
      <c r="C44" s="510"/>
      <c r="D44" s="510"/>
      <c r="E44" s="510"/>
      <c r="F44" s="512"/>
      <c r="G44" s="512"/>
      <c r="H44" s="506"/>
    </row>
  </sheetData>
  <autoFilter ref="A3:Y37" xr:uid="{AB15A987-2F98-4901-85B6-648F7D5ABC58}">
    <filterColumn colId="2" showButton="0"/>
    <filterColumn colId="3" showButton="0"/>
    <filterColumn colId="5" showButton="0"/>
  </autoFilter>
  <mergeCells count="69">
    <mergeCell ref="A42:E44"/>
    <mergeCell ref="C37:J37"/>
    <mergeCell ref="C35:J35"/>
    <mergeCell ref="C26:E26"/>
    <mergeCell ref="F26:G26"/>
    <mergeCell ref="C34:E34"/>
    <mergeCell ref="F34:G34"/>
    <mergeCell ref="C36:J36"/>
    <mergeCell ref="C30:E30"/>
    <mergeCell ref="C33:E33"/>
    <mergeCell ref="F33:G33"/>
    <mergeCell ref="C32:E32"/>
    <mergeCell ref="F32:G32"/>
    <mergeCell ref="C31:E31"/>
    <mergeCell ref="F31:G31"/>
    <mergeCell ref="C25:E25"/>
    <mergeCell ref="F25:G25"/>
    <mergeCell ref="C24:E24"/>
    <mergeCell ref="F24:G24"/>
    <mergeCell ref="F30:G30"/>
    <mergeCell ref="C27:E27"/>
    <mergeCell ref="F27:G27"/>
    <mergeCell ref="C28:E28"/>
    <mergeCell ref="F28:G28"/>
    <mergeCell ref="C29:E29"/>
    <mergeCell ref="F29:G29"/>
    <mergeCell ref="C21:E21"/>
    <mergeCell ref="F21:G21"/>
    <mergeCell ref="C22:E22"/>
    <mergeCell ref="F22:G22"/>
    <mergeCell ref="C23:E23"/>
    <mergeCell ref="F23:G23"/>
    <mergeCell ref="C18:E18"/>
    <mergeCell ref="F18:G18"/>
    <mergeCell ref="C19:E19"/>
    <mergeCell ref="F19:G19"/>
    <mergeCell ref="C20:E20"/>
    <mergeCell ref="F20:G20"/>
    <mergeCell ref="C17:E17"/>
    <mergeCell ref="F17:G17"/>
    <mergeCell ref="C15:E15"/>
    <mergeCell ref="F15:G15"/>
    <mergeCell ref="C16:E16"/>
    <mergeCell ref="F16:G16"/>
    <mergeCell ref="C14:E14"/>
    <mergeCell ref="F14:G14"/>
    <mergeCell ref="C11:E11"/>
    <mergeCell ref="F11:G11"/>
    <mergeCell ref="B2:K2"/>
    <mergeCell ref="C5:E5"/>
    <mergeCell ref="F5:G5"/>
    <mergeCell ref="C3:E3"/>
    <mergeCell ref="F3:G3"/>
    <mergeCell ref="C4:E4"/>
    <mergeCell ref="F4:G4"/>
    <mergeCell ref="C12:E12"/>
    <mergeCell ref="F12:G12"/>
    <mergeCell ref="C13:E13"/>
    <mergeCell ref="F13:G13"/>
    <mergeCell ref="C10:E10"/>
    <mergeCell ref="F10:G10"/>
    <mergeCell ref="C6:E6"/>
    <mergeCell ref="F6:G6"/>
    <mergeCell ref="C7:E7"/>
    <mergeCell ref="F7:G7"/>
    <mergeCell ref="C9:E9"/>
    <mergeCell ref="F9:G9"/>
    <mergeCell ref="C8:E8"/>
    <mergeCell ref="F8:G8"/>
  </mergeCells>
  <printOptions horizontalCentered="1"/>
  <pageMargins left="0.31496062992125984" right="0.11811023622047245" top="0.15748031496062992" bottom="0.35433070866141736" header="0.31496062992125984" footer="0.31496062992125984"/>
  <pageSetup paperSize="9" scale="37" fitToHeight="1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B35E9-F138-43C9-8038-6002EABEF093}">
  <dimension ref="A1:W164"/>
  <sheetViews>
    <sheetView topLeftCell="A65" workbookViewId="0">
      <selection activeCell="K79" sqref="K79"/>
    </sheetView>
  </sheetViews>
  <sheetFormatPr defaultColWidth="9.109375" defaultRowHeight="15.05"/>
  <cols>
    <col min="1" max="1" width="17.109375" style="33" bestFit="1" customWidth="1"/>
    <col min="2" max="2" width="9.44140625" style="33" bestFit="1" customWidth="1"/>
    <col min="3" max="3" width="21.109375" style="33" bestFit="1" customWidth="1"/>
    <col min="4" max="4" width="31.109375" style="1" customWidth="1"/>
    <col min="5" max="5" width="9.88671875" style="1" bestFit="1" customWidth="1"/>
    <col min="6" max="6" width="15.44140625" style="33" customWidth="1"/>
    <col min="7" max="7" width="6.88671875" style="33" bestFit="1" customWidth="1"/>
    <col min="8" max="8" width="12" style="33" bestFit="1" customWidth="1"/>
    <col min="9" max="9" width="12.88671875" style="33" bestFit="1" customWidth="1"/>
    <col min="10" max="10" width="17.5546875" style="33" customWidth="1"/>
    <col min="11" max="11" width="20.109375" style="33" bestFit="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15.75" thickBot="1">
      <c r="A2" s="78" t="s">
        <v>19</v>
      </c>
      <c r="B2" s="79" t="s">
        <v>65</v>
      </c>
      <c r="C2" s="80" t="s">
        <v>312</v>
      </c>
      <c r="D2" s="81" t="s">
        <v>313</v>
      </c>
      <c r="E2" s="111" t="s">
        <v>314</v>
      </c>
      <c r="F2" s="83" t="s">
        <v>315</v>
      </c>
      <c r="G2" s="83" t="s">
        <v>316</v>
      </c>
      <c r="H2" s="84" t="s">
        <v>20</v>
      </c>
      <c r="I2" s="85">
        <v>8</v>
      </c>
      <c r="J2" s="84" t="s">
        <v>21</v>
      </c>
      <c r="K2" s="84" t="s">
        <v>22</v>
      </c>
      <c r="L2" s="86" t="s">
        <v>23</v>
      </c>
      <c r="M2" s="112"/>
      <c r="N2" s="75"/>
      <c r="O2" s="76"/>
      <c r="P2" s="75"/>
      <c r="S2" s="77" t="str" cm="1">
        <f t="array" ref="S2:W2">_xlfn.TEXTSPLIT(C2," "," ",TRUE,1,)</f>
        <v>Ch</v>
      </c>
      <c r="T2" s="77" t="str">
        <v>-</v>
      </c>
      <c r="U2" s="77" t="str">
        <v>79+520</v>
      </c>
      <c r="V2" s="77" t="str">
        <v>-</v>
      </c>
      <c r="W2" s="77" t="str">
        <v>RHS</v>
      </c>
    </row>
    <row r="4" spans="1:23" ht="15.75" thickBot="1"/>
    <row r="5" spans="1:23" ht="24.05"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257</v>
      </c>
      <c r="B7" s="411"/>
      <c r="C7" s="411"/>
      <c r="D7" s="411"/>
      <c r="E7" s="411"/>
      <c r="F7" s="411"/>
      <c r="G7" s="411"/>
      <c r="H7" s="411"/>
      <c r="I7" s="411"/>
      <c r="J7" s="411"/>
      <c r="K7" s="412"/>
      <c r="L7" s="8"/>
      <c r="M7" s="8"/>
      <c r="N7" s="8"/>
      <c r="O7" s="8"/>
      <c r="P7" s="9"/>
    </row>
    <row r="8" spans="1:23" ht="15.75">
      <c r="A8" s="358" t="s">
        <v>317</v>
      </c>
      <c r="B8" s="359"/>
      <c r="C8" s="359"/>
      <c r="D8" s="359"/>
      <c r="E8" s="359"/>
      <c r="F8" s="359"/>
      <c r="G8" s="359"/>
      <c r="H8" s="359"/>
      <c r="I8" s="359"/>
      <c r="J8" s="359"/>
      <c r="K8" s="359"/>
      <c r="L8" s="359"/>
      <c r="M8" s="359"/>
      <c r="N8" s="359"/>
      <c r="O8" s="359"/>
      <c r="P8" s="359"/>
    </row>
    <row r="9" spans="1:23" ht="31.45">
      <c r="A9" s="113" t="s">
        <v>318</v>
      </c>
      <c r="B9" s="11" t="s">
        <v>97</v>
      </c>
      <c r="C9" s="114" t="s">
        <v>268</v>
      </c>
      <c r="D9" s="11" t="s">
        <v>319</v>
      </c>
      <c r="E9" s="11">
        <v>1</v>
      </c>
      <c r="F9" s="11" t="s">
        <v>38</v>
      </c>
      <c r="G9" s="12">
        <v>1.5</v>
      </c>
      <c r="H9" s="12">
        <v>1.2</v>
      </c>
      <c r="I9" s="12"/>
      <c r="J9" s="13">
        <f>G9*H9</f>
        <v>1.7999999999999998</v>
      </c>
      <c r="K9" s="14" t="s">
        <v>320</v>
      </c>
      <c r="L9" s="115">
        <v>1</v>
      </c>
      <c r="M9" s="115">
        <v>2</v>
      </c>
      <c r="N9" s="115">
        <v>2</v>
      </c>
      <c r="O9" s="115">
        <v>10</v>
      </c>
      <c r="P9" s="116">
        <f>PRODUCT(L9:O9)</f>
        <v>40</v>
      </c>
      <c r="Q9" s="1">
        <f>G9/0.3</f>
        <v>5</v>
      </c>
      <c r="R9" s="1">
        <f>H9/0.3</f>
        <v>4</v>
      </c>
    </row>
    <row r="10" spans="1:23" ht="15.75">
      <c r="A10" s="358" t="s">
        <v>321</v>
      </c>
      <c r="B10" s="359"/>
      <c r="C10" s="359"/>
      <c r="D10" s="359"/>
      <c r="E10" s="359"/>
      <c r="F10" s="359"/>
      <c r="G10" s="359"/>
      <c r="H10" s="359"/>
      <c r="I10" s="359"/>
      <c r="J10" s="359"/>
      <c r="K10" s="429"/>
      <c r="L10" s="15"/>
      <c r="M10" s="15"/>
      <c r="N10" s="15"/>
      <c r="O10" s="15"/>
      <c r="P10" s="16"/>
    </row>
    <row r="11" spans="1:23" ht="31.45">
      <c r="A11" s="10" t="s">
        <v>322</v>
      </c>
      <c r="B11" s="362" t="s">
        <v>267</v>
      </c>
      <c r="C11" s="362" t="s">
        <v>42</v>
      </c>
      <c r="D11" s="11" t="s">
        <v>323</v>
      </c>
      <c r="E11" s="11">
        <v>2</v>
      </c>
      <c r="F11" s="11" t="s">
        <v>38</v>
      </c>
      <c r="G11" s="12">
        <v>3</v>
      </c>
      <c r="H11" s="12">
        <v>5</v>
      </c>
      <c r="I11" s="12"/>
      <c r="J11" s="13">
        <f t="shared" ref="J11:J26" si="0">G11*H11</f>
        <v>15</v>
      </c>
      <c r="K11" s="362" t="s">
        <v>40</v>
      </c>
      <c r="L11" s="115">
        <v>1</v>
      </c>
      <c r="M11" s="115">
        <v>2</v>
      </c>
      <c r="N11" s="115">
        <v>2</v>
      </c>
      <c r="O11" s="115">
        <v>10</v>
      </c>
      <c r="P11" s="116">
        <f>PRODUCT(L11:O11)</f>
        <v>40</v>
      </c>
    </row>
    <row r="12" spans="1:23" ht="15.75">
      <c r="A12" s="10" t="s">
        <v>324</v>
      </c>
      <c r="B12" s="363"/>
      <c r="C12" s="363"/>
      <c r="D12" s="11" t="s">
        <v>325</v>
      </c>
      <c r="E12" s="11">
        <v>3</v>
      </c>
      <c r="F12" s="11" t="s">
        <v>38</v>
      </c>
      <c r="G12" s="12">
        <v>2</v>
      </c>
      <c r="H12" s="12">
        <v>6</v>
      </c>
      <c r="I12" s="12"/>
      <c r="J12" s="13">
        <f t="shared" si="0"/>
        <v>12</v>
      </c>
      <c r="K12" s="363"/>
      <c r="L12" s="115">
        <v>1</v>
      </c>
      <c r="M12" s="115">
        <v>2</v>
      </c>
      <c r="N12" s="115">
        <v>2</v>
      </c>
      <c r="O12" s="115">
        <v>10</v>
      </c>
      <c r="P12" s="116">
        <f t="shared" ref="P12:P13" si="1">PRODUCT(L12:O12)</f>
        <v>40</v>
      </c>
    </row>
    <row r="13" spans="1:23" ht="15.75">
      <c r="A13" s="10" t="s">
        <v>326</v>
      </c>
      <c r="B13" s="363"/>
      <c r="C13" s="363"/>
      <c r="D13" s="11" t="s">
        <v>327</v>
      </c>
      <c r="E13" s="11">
        <v>4</v>
      </c>
      <c r="F13" s="11" t="s">
        <v>38</v>
      </c>
      <c r="G13" s="12">
        <v>2</v>
      </c>
      <c r="H13" s="12">
        <v>6</v>
      </c>
      <c r="I13" s="12"/>
      <c r="J13" s="13">
        <f t="shared" si="0"/>
        <v>12</v>
      </c>
      <c r="K13" s="363"/>
      <c r="L13" s="115">
        <v>1</v>
      </c>
      <c r="M13" s="115">
        <v>2</v>
      </c>
      <c r="N13" s="115">
        <v>2</v>
      </c>
      <c r="O13" s="115">
        <v>10</v>
      </c>
      <c r="P13" s="116">
        <f t="shared" si="1"/>
        <v>40</v>
      </c>
    </row>
    <row r="14" spans="1:23" ht="31.45">
      <c r="A14" s="10" t="s">
        <v>324</v>
      </c>
      <c r="B14" s="364"/>
      <c r="C14" s="364"/>
      <c r="D14" s="11" t="s">
        <v>328</v>
      </c>
      <c r="E14" s="11">
        <v>5</v>
      </c>
      <c r="F14" s="11" t="s">
        <v>38</v>
      </c>
      <c r="G14" s="12">
        <v>1.2</v>
      </c>
      <c r="H14" s="12">
        <v>0.5</v>
      </c>
      <c r="I14" s="12"/>
      <c r="J14" s="13">
        <f t="shared" si="0"/>
        <v>0.6</v>
      </c>
      <c r="K14" s="364"/>
      <c r="L14" s="15"/>
      <c r="M14" s="15"/>
      <c r="N14" s="15"/>
      <c r="O14" s="15"/>
      <c r="P14" s="16"/>
    </row>
    <row r="15" spans="1:23" ht="31.45">
      <c r="A15" s="10" t="s">
        <v>329</v>
      </c>
      <c r="B15" s="11" t="s">
        <v>330</v>
      </c>
      <c r="C15" s="11" t="s">
        <v>331</v>
      </c>
      <c r="D15" s="11" t="s">
        <v>332</v>
      </c>
      <c r="E15" s="11">
        <v>5</v>
      </c>
      <c r="F15" s="11" t="s">
        <v>38</v>
      </c>
      <c r="G15" s="12">
        <v>0.4</v>
      </c>
      <c r="H15" s="12">
        <v>0.3</v>
      </c>
      <c r="I15" s="12"/>
      <c r="J15" s="13">
        <f t="shared" si="0"/>
        <v>0.12</v>
      </c>
      <c r="K15" s="11" t="s">
        <v>320</v>
      </c>
      <c r="L15" s="15"/>
      <c r="M15" s="15"/>
      <c r="N15" s="15"/>
      <c r="O15" s="15"/>
      <c r="P15" s="16"/>
      <c r="Q15" s="1">
        <f>G15/0.3</f>
        <v>1.3333333333333335</v>
      </c>
      <c r="R15" s="1">
        <f>H15/0.3</f>
        <v>1</v>
      </c>
    </row>
    <row r="16" spans="1:23" ht="15.75">
      <c r="A16" s="10" t="s">
        <v>326</v>
      </c>
      <c r="B16" s="362" t="s">
        <v>41</v>
      </c>
      <c r="C16" s="362" t="s">
        <v>42</v>
      </c>
      <c r="D16" s="119" t="s">
        <v>333</v>
      </c>
      <c r="E16" s="119">
        <v>6</v>
      </c>
      <c r="F16" s="119" t="s">
        <v>38</v>
      </c>
      <c r="G16" s="120">
        <v>2</v>
      </c>
      <c r="H16" s="120">
        <v>0.25</v>
      </c>
      <c r="I16" s="120"/>
      <c r="J16" s="121">
        <f t="shared" si="0"/>
        <v>0.5</v>
      </c>
      <c r="K16" s="362" t="s">
        <v>40</v>
      </c>
      <c r="L16" s="15"/>
      <c r="M16" s="15"/>
      <c r="N16" s="15"/>
      <c r="O16" s="15"/>
      <c r="P16" s="16"/>
    </row>
    <row r="17" spans="1:18" ht="15.75">
      <c r="A17" s="10" t="s">
        <v>83</v>
      </c>
      <c r="B17" s="363"/>
      <c r="C17" s="363"/>
      <c r="D17" s="11" t="s">
        <v>334</v>
      </c>
      <c r="E17" s="11">
        <v>7</v>
      </c>
      <c r="F17" s="11" t="s">
        <v>38</v>
      </c>
      <c r="G17" s="12">
        <v>0.8</v>
      </c>
      <c r="H17" s="12">
        <v>0.25</v>
      </c>
      <c r="I17" s="12"/>
      <c r="J17" s="13">
        <f t="shared" si="0"/>
        <v>0.2</v>
      </c>
      <c r="K17" s="363"/>
      <c r="L17" s="115">
        <v>1</v>
      </c>
      <c r="M17" s="115">
        <v>2</v>
      </c>
      <c r="N17" s="115">
        <v>2</v>
      </c>
      <c r="O17" s="115">
        <v>10</v>
      </c>
      <c r="P17" s="116">
        <f t="shared" ref="P17:P18" si="2">PRODUCT(L17:O17)</f>
        <v>40</v>
      </c>
    </row>
    <row r="18" spans="1:18" ht="31.45">
      <c r="A18" s="10" t="s">
        <v>335</v>
      </c>
      <c r="B18" s="364"/>
      <c r="C18" s="364"/>
      <c r="D18" s="11" t="s">
        <v>336</v>
      </c>
      <c r="E18" s="11">
        <v>8</v>
      </c>
      <c r="F18" s="11" t="s">
        <v>38</v>
      </c>
      <c r="G18" s="12">
        <v>1.8</v>
      </c>
      <c r="H18" s="12">
        <v>0.3</v>
      </c>
      <c r="I18" s="12"/>
      <c r="J18" s="13">
        <f t="shared" si="0"/>
        <v>0.54</v>
      </c>
      <c r="K18" s="364"/>
      <c r="L18" s="115">
        <v>1</v>
      </c>
      <c r="M18" s="115">
        <v>2</v>
      </c>
      <c r="N18" s="115">
        <v>2</v>
      </c>
      <c r="O18" s="115">
        <v>10</v>
      </c>
      <c r="P18" s="116">
        <f t="shared" si="2"/>
        <v>40</v>
      </c>
    </row>
    <row r="19" spans="1:18" ht="15.75">
      <c r="A19" s="358" t="s">
        <v>337</v>
      </c>
      <c r="B19" s="359"/>
      <c r="C19" s="359"/>
      <c r="D19" s="359"/>
      <c r="E19" s="359"/>
      <c r="F19" s="359"/>
      <c r="G19" s="359"/>
      <c r="H19" s="359"/>
      <c r="I19" s="359"/>
      <c r="J19" s="359"/>
      <c r="K19" s="359"/>
      <c r="L19" s="359"/>
      <c r="M19" s="359"/>
      <c r="N19" s="359"/>
      <c r="O19" s="359"/>
      <c r="P19" s="359"/>
    </row>
    <row r="20" spans="1:18" ht="15.75">
      <c r="A20" s="119" t="s">
        <v>318</v>
      </c>
      <c r="B20" s="362" t="s">
        <v>267</v>
      </c>
      <c r="C20" s="362" t="s">
        <v>42</v>
      </c>
      <c r="D20" s="119" t="s">
        <v>338</v>
      </c>
      <c r="E20" s="119">
        <v>9</v>
      </c>
      <c r="F20" s="119" t="s">
        <v>38</v>
      </c>
      <c r="G20" s="120">
        <v>1.2</v>
      </c>
      <c r="H20" s="120">
        <v>0.5</v>
      </c>
      <c r="I20" s="120"/>
      <c r="J20" s="121">
        <f t="shared" si="0"/>
        <v>0.6</v>
      </c>
      <c r="K20" s="362" t="s">
        <v>320</v>
      </c>
      <c r="L20" s="115">
        <v>1</v>
      </c>
      <c r="M20" s="115">
        <v>2</v>
      </c>
      <c r="N20" s="115">
        <v>2</v>
      </c>
      <c r="O20" s="115">
        <v>10</v>
      </c>
      <c r="P20" s="116">
        <f>PRODUCT(L20:O20)</f>
        <v>40</v>
      </c>
      <c r="Q20" s="1">
        <f>G20/0.3</f>
        <v>4</v>
      </c>
      <c r="R20" s="1">
        <f>H20/0.3</f>
        <v>1.6666666666666667</v>
      </c>
    </row>
    <row r="21" spans="1:18" ht="36.85" customHeight="1">
      <c r="A21" s="11" t="s">
        <v>318</v>
      </c>
      <c r="B21" s="363"/>
      <c r="C21" s="363"/>
      <c r="D21" s="11" t="s">
        <v>339</v>
      </c>
      <c r="E21" s="11">
        <v>10</v>
      </c>
      <c r="F21" s="11" t="s">
        <v>38</v>
      </c>
      <c r="G21" s="12">
        <v>0.9</v>
      </c>
      <c r="H21" s="12">
        <v>0.5</v>
      </c>
      <c r="I21" s="12"/>
      <c r="J21" s="13">
        <f t="shared" si="0"/>
        <v>0.45</v>
      </c>
      <c r="K21" s="363"/>
      <c r="L21" s="115">
        <v>1</v>
      </c>
      <c r="M21" s="115">
        <v>2</v>
      </c>
      <c r="N21" s="115">
        <v>2</v>
      </c>
      <c r="O21" s="115">
        <v>10</v>
      </c>
      <c r="P21" s="116">
        <f>PRODUCT(L21:O21)</f>
        <v>40</v>
      </c>
      <c r="Q21" s="1">
        <f t="shared" ref="Q21:R26" si="3">G21/0.3</f>
        <v>3</v>
      </c>
      <c r="R21" s="1">
        <f t="shared" si="3"/>
        <v>1.6666666666666667</v>
      </c>
    </row>
    <row r="22" spans="1:18" ht="31.45">
      <c r="A22" s="11" t="s">
        <v>318</v>
      </c>
      <c r="B22" s="363"/>
      <c r="C22" s="363"/>
      <c r="D22" s="11" t="s">
        <v>340</v>
      </c>
      <c r="E22" s="11">
        <v>11</v>
      </c>
      <c r="F22" s="11" t="s">
        <v>38</v>
      </c>
      <c r="G22" s="12">
        <v>0.9</v>
      </c>
      <c r="H22" s="12">
        <v>0.3</v>
      </c>
      <c r="I22" s="12"/>
      <c r="J22" s="13">
        <f t="shared" si="0"/>
        <v>0.27</v>
      </c>
      <c r="K22" s="363"/>
      <c r="L22" s="115">
        <v>1</v>
      </c>
      <c r="M22" s="115">
        <v>2</v>
      </c>
      <c r="N22" s="115">
        <v>2</v>
      </c>
      <c r="O22" s="115">
        <v>10</v>
      </c>
      <c r="P22" s="116">
        <f>PRODUCT(L22:O22)</f>
        <v>40</v>
      </c>
      <c r="Q22" s="1">
        <f t="shared" si="3"/>
        <v>3</v>
      </c>
      <c r="R22" s="1">
        <f t="shared" si="3"/>
        <v>1</v>
      </c>
    </row>
    <row r="23" spans="1:18" ht="31.45">
      <c r="A23" s="11" t="s">
        <v>318</v>
      </c>
      <c r="B23" s="363"/>
      <c r="C23" s="363"/>
      <c r="D23" s="11" t="s">
        <v>341</v>
      </c>
      <c r="E23" s="11">
        <v>12</v>
      </c>
      <c r="F23" s="11" t="s">
        <v>38</v>
      </c>
      <c r="G23" s="12">
        <v>1.2</v>
      </c>
      <c r="H23" s="12">
        <v>0.5</v>
      </c>
      <c r="I23" s="12"/>
      <c r="J23" s="13">
        <f t="shared" si="0"/>
        <v>0.6</v>
      </c>
      <c r="K23" s="363"/>
      <c r="L23" s="115">
        <v>1</v>
      </c>
      <c r="M23" s="115">
        <v>2</v>
      </c>
      <c r="N23" s="115">
        <v>2</v>
      </c>
      <c r="O23" s="115">
        <v>10</v>
      </c>
      <c r="P23" s="116">
        <f>PRODUCT(L23:O23)</f>
        <v>40</v>
      </c>
      <c r="Q23" s="1">
        <f t="shared" si="3"/>
        <v>4</v>
      </c>
      <c r="R23" s="1">
        <f t="shared" si="3"/>
        <v>1.6666666666666667</v>
      </c>
    </row>
    <row r="24" spans="1:18" ht="31.45">
      <c r="A24" s="11" t="s">
        <v>318</v>
      </c>
      <c r="B24" s="363"/>
      <c r="C24" s="363"/>
      <c r="D24" s="11" t="s">
        <v>342</v>
      </c>
      <c r="E24" s="11">
        <v>13</v>
      </c>
      <c r="F24" s="11" t="s">
        <v>38</v>
      </c>
      <c r="G24" s="12">
        <v>1</v>
      </c>
      <c r="H24" s="12">
        <v>0.5</v>
      </c>
      <c r="I24" s="12"/>
      <c r="J24" s="13">
        <f t="shared" si="0"/>
        <v>0.5</v>
      </c>
      <c r="K24" s="363"/>
      <c r="L24" s="15"/>
      <c r="M24" s="15"/>
      <c r="N24" s="15"/>
      <c r="O24" s="15"/>
      <c r="P24" s="16"/>
      <c r="Q24" s="1">
        <f t="shared" si="3"/>
        <v>3.3333333333333335</v>
      </c>
      <c r="R24" s="1">
        <f t="shared" si="3"/>
        <v>1.6666666666666667</v>
      </c>
    </row>
    <row r="25" spans="1:18" ht="31.45">
      <c r="A25" s="11" t="s">
        <v>318</v>
      </c>
      <c r="B25" s="364"/>
      <c r="C25" s="364"/>
      <c r="D25" s="11" t="s">
        <v>343</v>
      </c>
      <c r="E25" s="11">
        <v>14</v>
      </c>
      <c r="F25" s="11" t="s">
        <v>38</v>
      </c>
      <c r="G25" s="12">
        <v>2</v>
      </c>
      <c r="H25" s="12">
        <v>0.8</v>
      </c>
      <c r="I25" s="12"/>
      <c r="J25" s="13">
        <f t="shared" si="0"/>
        <v>1.6</v>
      </c>
      <c r="K25" s="363"/>
      <c r="L25" s="15"/>
      <c r="M25" s="15"/>
      <c r="N25" s="15"/>
      <c r="O25" s="15"/>
      <c r="P25" s="16"/>
      <c r="Q25" s="1">
        <f t="shared" si="3"/>
        <v>6.666666666666667</v>
      </c>
      <c r="R25" s="1">
        <f t="shared" si="3"/>
        <v>2.666666666666667</v>
      </c>
    </row>
    <row r="26" spans="1:18" ht="31.45">
      <c r="A26" s="11" t="s">
        <v>318</v>
      </c>
      <c r="B26" s="11" t="s">
        <v>344</v>
      </c>
      <c r="C26" s="11" t="s">
        <v>345</v>
      </c>
      <c r="D26" s="11" t="s">
        <v>346</v>
      </c>
      <c r="E26" s="11">
        <v>15</v>
      </c>
      <c r="F26" s="11" t="s">
        <v>38</v>
      </c>
      <c r="G26" s="12">
        <v>0.8</v>
      </c>
      <c r="H26" s="12">
        <v>0.8</v>
      </c>
      <c r="I26" s="12"/>
      <c r="J26" s="13">
        <f t="shared" si="0"/>
        <v>0.64000000000000012</v>
      </c>
      <c r="K26" s="364"/>
      <c r="L26" s="15"/>
      <c r="M26" s="15"/>
      <c r="N26" s="15"/>
      <c r="O26" s="15"/>
      <c r="P26" s="16"/>
      <c r="Q26" s="1">
        <f t="shared" si="3"/>
        <v>2.666666666666667</v>
      </c>
      <c r="R26" s="1">
        <f t="shared" si="3"/>
        <v>2.666666666666667</v>
      </c>
    </row>
    <row r="27" spans="1:18" ht="15.75">
      <c r="A27" s="358" t="s">
        <v>272</v>
      </c>
      <c r="B27" s="359"/>
      <c r="C27" s="359"/>
      <c r="D27" s="359"/>
      <c r="E27" s="359"/>
      <c r="F27" s="359"/>
      <c r="G27" s="359"/>
      <c r="H27" s="359"/>
      <c r="I27" s="359"/>
      <c r="J27" s="359"/>
      <c r="K27" s="359"/>
      <c r="L27" s="359"/>
      <c r="M27" s="359"/>
      <c r="N27" s="359"/>
      <c r="O27" s="359"/>
      <c r="P27" s="359"/>
    </row>
    <row r="28" spans="1:18" ht="31.45">
      <c r="A28" s="113" t="s">
        <v>347</v>
      </c>
      <c r="B28" s="117" t="s">
        <v>348</v>
      </c>
      <c r="C28" s="117" t="s">
        <v>349</v>
      </c>
      <c r="D28" s="11" t="s">
        <v>350</v>
      </c>
      <c r="E28" s="11">
        <v>16</v>
      </c>
      <c r="F28" s="11" t="s">
        <v>156</v>
      </c>
      <c r="G28" s="12">
        <v>1</v>
      </c>
      <c r="H28" s="12"/>
      <c r="I28" s="12"/>
      <c r="J28" s="13">
        <f>G28</f>
        <v>1</v>
      </c>
      <c r="K28" s="118" t="s">
        <v>351</v>
      </c>
      <c r="L28" s="115">
        <v>1</v>
      </c>
      <c r="M28" s="115">
        <v>2</v>
      </c>
      <c r="N28" s="115">
        <v>2</v>
      </c>
      <c r="O28" s="115">
        <v>10</v>
      </c>
      <c r="P28" s="116">
        <f>PRODUCT(L28:O28)</f>
        <v>40</v>
      </c>
    </row>
    <row r="29" spans="1:18" ht="15.75">
      <c r="A29" s="358" t="s">
        <v>273</v>
      </c>
      <c r="B29" s="359"/>
      <c r="C29" s="359"/>
      <c r="D29" s="359"/>
      <c r="E29" s="359"/>
      <c r="F29" s="359"/>
      <c r="G29" s="359"/>
      <c r="H29" s="359"/>
      <c r="I29" s="359"/>
      <c r="J29" s="359"/>
      <c r="K29" s="359"/>
      <c r="L29" s="359"/>
      <c r="M29" s="359"/>
      <c r="N29" s="359"/>
      <c r="O29" s="359"/>
      <c r="P29" s="359"/>
    </row>
    <row r="30" spans="1:18" ht="34.549999999999997" customHeight="1">
      <c r="A30" s="122" t="s">
        <v>352</v>
      </c>
      <c r="B30" s="117" t="s">
        <v>353</v>
      </c>
      <c r="C30" s="117" t="s">
        <v>354</v>
      </c>
      <c r="D30" s="11" t="s">
        <v>355</v>
      </c>
      <c r="E30" s="11">
        <v>17</v>
      </c>
      <c r="F30" s="11" t="s">
        <v>156</v>
      </c>
      <c r="G30" s="12">
        <v>10</v>
      </c>
      <c r="H30" s="12"/>
      <c r="I30" s="12"/>
      <c r="J30" s="13">
        <f>G30</f>
        <v>10</v>
      </c>
      <c r="K30" s="13" t="s">
        <v>356</v>
      </c>
      <c r="L30" s="435">
        <v>1</v>
      </c>
      <c r="M30" s="435">
        <v>2</v>
      </c>
      <c r="N30" s="435">
        <v>10</v>
      </c>
      <c r="O30" s="435">
        <v>10</v>
      </c>
      <c r="P30" s="438">
        <f>PRODUCT(L30:O30)</f>
        <v>200</v>
      </c>
    </row>
    <row r="31" spans="1:18" ht="34.549999999999997" customHeight="1">
      <c r="A31" s="122" t="s">
        <v>352</v>
      </c>
      <c r="B31" s="117" t="s">
        <v>289</v>
      </c>
      <c r="C31" s="117" t="s">
        <v>357</v>
      </c>
      <c r="D31" s="11" t="s">
        <v>358</v>
      </c>
      <c r="E31" s="11">
        <v>18</v>
      </c>
      <c r="F31" s="11" t="s">
        <v>38</v>
      </c>
      <c r="G31" s="12">
        <v>0.4</v>
      </c>
      <c r="H31" s="12">
        <v>0.4</v>
      </c>
      <c r="I31" s="12"/>
      <c r="J31" s="13">
        <f t="shared" ref="J31:J46" si="4">G31*H31</f>
        <v>0.16000000000000003</v>
      </c>
      <c r="K31" s="441" t="s">
        <v>135</v>
      </c>
      <c r="L31" s="436"/>
      <c r="M31" s="436"/>
      <c r="N31" s="436"/>
      <c r="O31" s="436"/>
      <c r="P31" s="439"/>
    </row>
    <row r="32" spans="1:18" ht="34.549999999999997" customHeight="1">
      <c r="A32" s="122" t="s">
        <v>352</v>
      </c>
      <c r="B32" s="362" t="s">
        <v>330</v>
      </c>
      <c r="C32" s="362" t="s">
        <v>331</v>
      </c>
      <c r="D32" s="11" t="s">
        <v>359</v>
      </c>
      <c r="E32" s="11">
        <v>19</v>
      </c>
      <c r="F32" s="11" t="s">
        <v>38</v>
      </c>
      <c r="G32" s="12">
        <v>1.8</v>
      </c>
      <c r="H32" s="12">
        <v>0.8</v>
      </c>
      <c r="I32" s="12"/>
      <c r="J32" s="13">
        <f t="shared" si="4"/>
        <v>1.4400000000000002</v>
      </c>
      <c r="K32" s="442"/>
      <c r="L32" s="436"/>
      <c r="M32" s="436"/>
      <c r="N32" s="436"/>
      <c r="O32" s="436"/>
      <c r="P32" s="439"/>
    </row>
    <row r="33" spans="1:18" ht="34.549999999999997" customHeight="1">
      <c r="A33" s="122" t="s">
        <v>352</v>
      </c>
      <c r="B33" s="364"/>
      <c r="C33" s="364"/>
      <c r="D33" s="11" t="s">
        <v>359</v>
      </c>
      <c r="E33" s="11">
        <v>20</v>
      </c>
      <c r="F33" s="11" t="s">
        <v>38</v>
      </c>
      <c r="G33" s="12">
        <v>0.8</v>
      </c>
      <c r="H33" s="12">
        <v>0.8</v>
      </c>
      <c r="I33" s="12"/>
      <c r="J33" s="13">
        <f t="shared" si="4"/>
        <v>0.64000000000000012</v>
      </c>
      <c r="K33" s="443"/>
      <c r="L33" s="436"/>
      <c r="M33" s="436"/>
      <c r="N33" s="436"/>
      <c r="O33" s="436"/>
      <c r="P33" s="439"/>
    </row>
    <row r="34" spans="1:18" ht="34.549999999999997" customHeight="1">
      <c r="A34" s="122" t="s">
        <v>352</v>
      </c>
      <c r="B34" s="362" t="s">
        <v>97</v>
      </c>
      <c r="C34" s="362" t="s">
        <v>268</v>
      </c>
      <c r="D34" s="11" t="s">
        <v>360</v>
      </c>
      <c r="E34" s="124">
        <v>21</v>
      </c>
      <c r="F34" s="11" t="s">
        <v>38</v>
      </c>
      <c r="G34" s="12">
        <v>0.4</v>
      </c>
      <c r="H34" s="12">
        <v>0.65</v>
      </c>
      <c r="I34" s="12"/>
      <c r="J34" s="13">
        <f t="shared" si="4"/>
        <v>0.26</v>
      </c>
      <c r="K34" s="430" t="s">
        <v>320</v>
      </c>
      <c r="L34" s="436"/>
      <c r="M34" s="436"/>
      <c r="N34" s="436"/>
      <c r="O34" s="436"/>
      <c r="P34" s="439"/>
      <c r="Q34" s="1">
        <f t="shared" ref="Q34:R35" si="5">G34/0.3</f>
        <v>1.3333333333333335</v>
      </c>
      <c r="R34" s="1">
        <f t="shared" si="5"/>
        <v>2.166666666666667</v>
      </c>
    </row>
    <row r="35" spans="1:18" ht="34.549999999999997" customHeight="1">
      <c r="A35" s="122" t="s">
        <v>352</v>
      </c>
      <c r="B35" s="364"/>
      <c r="C35" s="364"/>
      <c r="D35" s="11" t="s">
        <v>361</v>
      </c>
      <c r="E35" s="11">
        <v>22</v>
      </c>
      <c r="F35" s="11" t="s">
        <v>38</v>
      </c>
      <c r="G35" s="12">
        <v>0.8</v>
      </c>
      <c r="H35" s="12">
        <v>0.8</v>
      </c>
      <c r="I35" s="12"/>
      <c r="J35" s="13">
        <f t="shared" si="4"/>
        <v>0.64000000000000012</v>
      </c>
      <c r="K35" s="431"/>
      <c r="L35" s="436"/>
      <c r="M35" s="436"/>
      <c r="N35" s="436"/>
      <c r="O35" s="436"/>
      <c r="P35" s="439"/>
      <c r="Q35" s="1">
        <f t="shared" si="5"/>
        <v>2.666666666666667</v>
      </c>
      <c r="R35" s="1">
        <f t="shared" si="5"/>
        <v>2.666666666666667</v>
      </c>
    </row>
    <row r="36" spans="1:18" ht="34.549999999999997" customHeight="1">
      <c r="A36" s="122" t="s">
        <v>352</v>
      </c>
      <c r="B36" s="11" t="s">
        <v>362</v>
      </c>
      <c r="C36" s="11" t="s">
        <v>363</v>
      </c>
      <c r="D36" s="11" t="s">
        <v>364</v>
      </c>
      <c r="E36" s="11">
        <v>23</v>
      </c>
      <c r="F36" s="11" t="s">
        <v>38</v>
      </c>
      <c r="G36" s="12">
        <f>0.8+0.5+0.3</f>
        <v>1.6</v>
      </c>
      <c r="H36" s="12">
        <v>0.9</v>
      </c>
      <c r="I36" s="12"/>
      <c r="J36" s="13">
        <f t="shared" si="4"/>
        <v>1.4400000000000002</v>
      </c>
      <c r="K36" s="13" t="s">
        <v>40</v>
      </c>
      <c r="L36" s="436"/>
      <c r="M36" s="436"/>
      <c r="N36" s="436"/>
      <c r="O36" s="436"/>
      <c r="P36" s="439"/>
    </row>
    <row r="37" spans="1:18" ht="34.549999999999997" customHeight="1">
      <c r="A37" s="10" t="s">
        <v>352</v>
      </c>
      <c r="B37" s="11" t="s">
        <v>97</v>
      </c>
      <c r="C37" s="11" t="s">
        <v>268</v>
      </c>
      <c r="D37" s="11" t="s">
        <v>365</v>
      </c>
      <c r="E37" s="11">
        <v>24</v>
      </c>
      <c r="F37" s="11" t="s">
        <v>38</v>
      </c>
      <c r="G37" s="12">
        <v>0.8</v>
      </c>
      <c r="H37" s="12">
        <v>0.5</v>
      </c>
      <c r="I37" s="12"/>
      <c r="J37" s="13">
        <f t="shared" si="4"/>
        <v>0.4</v>
      </c>
      <c r="K37" s="13" t="s">
        <v>320</v>
      </c>
      <c r="L37" s="436"/>
      <c r="M37" s="436"/>
      <c r="N37" s="436"/>
      <c r="O37" s="436"/>
      <c r="P37" s="439"/>
      <c r="Q37" s="1">
        <f t="shared" ref="Q37:R37" si="6">G37/0.3</f>
        <v>2.666666666666667</v>
      </c>
      <c r="R37" s="1">
        <f t="shared" si="6"/>
        <v>1.6666666666666667</v>
      </c>
    </row>
    <row r="38" spans="1:18" customFormat="1" ht="31.45">
      <c r="A38" s="125" t="s">
        <v>352</v>
      </c>
      <c r="B38" s="124" t="s">
        <v>366</v>
      </c>
      <c r="C38" s="124" t="s">
        <v>367</v>
      </c>
      <c r="D38" s="124" t="s">
        <v>368</v>
      </c>
      <c r="E38" s="124">
        <v>24</v>
      </c>
      <c r="F38" s="124" t="s">
        <v>38</v>
      </c>
      <c r="G38" s="126">
        <v>0.6</v>
      </c>
      <c r="H38" s="126">
        <v>0.4</v>
      </c>
      <c r="I38" s="126"/>
      <c r="J38" s="127">
        <f t="shared" si="4"/>
        <v>0.24</v>
      </c>
      <c r="K38" s="432" t="s">
        <v>135</v>
      </c>
      <c r="L38" s="436"/>
      <c r="M38" s="436"/>
      <c r="N38" s="436"/>
      <c r="O38" s="436"/>
      <c r="P38" s="439"/>
    </row>
    <row r="39" spans="1:18" ht="34.549999999999997" customHeight="1">
      <c r="A39" s="125" t="s">
        <v>352</v>
      </c>
      <c r="B39" s="362" t="s">
        <v>362</v>
      </c>
      <c r="C39" s="362" t="s">
        <v>369</v>
      </c>
      <c r="D39" s="11" t="s">
        <v>364</v>
      </c>
      <c r="E39" s="11">
        <v>25</v>
      </c>
      <c r="F39" s="11" t="s">
        <v>38</v>
      </c>
      <c r="G39" s="12">
        <v>1.2</v>
      </c>
      <c r="H39" s="12">
        <v>0.8</v>
      </c>
      <c r="I39" s="12"/>
      <c r="J39" s="13">
        <f t="shared" si="4"/>
        <v>0.96</v>
      </c>
      <c r="K39" s="433"/>
      <c r="L39" s="436"/>
      <c r="M39" s="436"/>
      <c r="N39" s="436"/>
      <c r="O39" s="436"/>
      <c r="P39" s="439"/>
    </row>
    <row r="40" spans="1:18" ht="34.549999999999997" customHeight="1">
      <c r="A40" s="125" t="s">
        <v>352</v>
      </c>
      <c r="B40" s="364"/>
      <c r="C40" s="364"/>
      <c r="D40" s="11" t="s">
        <v>370</v>
      </c>
      <c r="E40" s="11">
        <v>26</v>
      </c>
      <c r="F40" s="11" t="s">
        <v>38</v>
      </c>
      <c r="G40" s="12">
        <v>1</v>
      </c>
      <c r="H40" s="12">
        <v>0.5</v>
      </c>
      <c r="I40" s="12"/>
      <c r="J40" s="13">
        <f t="shared" si="4"/>
        <v>0.5</v>
      </c>
      <c r="K40" s="433"/>
      <c r="L40" s="437"/>
      <c r="M40" s="437"/>
      <c r="N40" s="437"/>
      <c r="O40" s="437"/>
      <c r="P40" s="440"/>
    </row>
    <row r="41" spans="1:18" ht="15.75">
      <c r="A41" s="128" t="s">
        <v>371</v>
      </c>
      <c r="B41" s="362" t="s">
        <v>41</v>
      </c>
      <c r="C41" s="362" t="s">
        <v>42</v>
      </c>
      <c r="D41" s="11" t="s">
        <v>372</v>
      </c>
      <c r="E41" s="11">
        <v>27</v>
      </c>
      <c r="F41" s="11" t="s">
        <v>38</v>
      </c>
      <c r="G41" s="12">
        <v>1.5</v>
      </c>
      <c r="H41" s="12">
        <v>0.25</v>
      </c>
      <c r="I41" s="12"/>
      <c r="J41" s="13">
        <f t="shared" si="4"/>
        <v>0.375</v>
      </c>
      <c r="K41" s="433"/>
      <c r="L41" s="115">
        <v>1</v>
      </c>
      <c r="M41" s="115">
        <v>2</v>
      </c>
      <c r="N41" s="115">
        <v>2</v>
      </c>
      <c r="O41" s="115">
        <v>10</v>
      </c>
      <c r="P41" s="116">
        <f>PRODUCT(L41:O41)</f>
        <v>40</v>
      </c>
    </row>
    <row r="42" spans="1:18" ht="15.75">
      <c r="A42" s="128" t="s">
        <v>373</v>
      </c>
      <c r="B42" s="364"/>
      <c r="C42" s="364"/>
      <c r="D42" s="11" t="s">
        <v>374</v>
      </c>
      <c r="E42" s="11">
        <v>28</v>
      </c>
      <c r="F42" s="11" t="s">
        <v>38</v>
      </c>
      <c r="G42" s="12">
        <v>1.5</v>
      </c>
      <c r="H42" s="12">
        <v>0.25</v>
      </c>
      <c r="I42" s="12"/>
      <c r="J42" s="13">
        <f t="shared" si="4"/>
        <v>0.375</v>
      </c>
      <c r="K42" s="434"/>
      <c r="L42" s="115">
        <v>1</v>
      </c>
      <c r="M42" s="115">
        <v>2</v>
      </c>
      <c r="N42" s="115">
        <v>2</v>
      </c>
      <c r="O42" s="115">
        <v>10</v>
      </c>
      <c r="P42" s="116">
        <f>PRODUCT(L42:O42)</f>
        <v>40</v>
      </c>
    </row>
    <row r="43" spans="1:18" ht="15.75">
      <c r="A43" s="128" t="s">
        <v>375</v>
      </c>
      <c r="B43" s="11" t="s">
        <v>353</v>
      </c>
      <c r="C43" s="11" t="s">
        <v>376</v>
      </c>
      <c r="D43" s="11" t="s">
        <v>377</v>
      </c>
      <c r="E43" s="11">
        <v>29</v>
      </c>
      <c r="F43" s="11" t="s">
        <v>156</v>
      </c>
      <c r="G43" s="12">
        <v>15</v>
      </c>
      <c r="H43" s="12"/>
      <c r="I43" s="12"/>
      <c r="J43" s="13">
        <f>G43</f>
        <v>15</v>
      </c>
      <c r="K43" s="14" t="s">
        <v>356</v>
      </c>
      <c r="L43" s="115">
        <v>1</v>
      </c>
      <c r="M43" s="115">
        <v>2</v>
      </c>
      <c r="N43" s="115">
        <v>2</v>
      </c>
      <c r="O43" s="115">
        <v>10</v>
      </c>
      <c r="P43" s="116">
        <f>PRODUCT(L43:O43)</f>
        <v>40</v>
      </c>
    </row>
    <row r="44" spans="1:18" ht="15.75">
      <c r="A44" s="358" t="s">
        <v>274</v>
      </c>
      <c r="B44" s="359"/>
      <c r="C44" s="359"/>
      <c r="D44" s="359"/>
      <c r="E44" s="359"/>
      <c r="F44" s="359"/>
      <c r="G44" s="359"/>
      <c r="H44" s="359"/>
      <c r="I44" s="359"/>
      <c r="J44" s="359"/>
      <c r="K44" s="359"/>
      <c r="L44" s="359"/>
      <c r="M44" s="359"/>
      <c r="N44" s="359"/>
      <c r="O44" s="359"/>
      <c r="P44" s="359"/>
    </row>
    <row r="45" spans="1:18" ht="15.75">
      <c r="A45" s="128" t="s">
        <v>378</v>
      </c>
      <c r="B45" s="362" t="s">
        <v>97</v>
      </c>
      <c r="C45" s="362" t="s">
        <v>268</v>
      </c>
      <c r="D45" s="11" t="s">
        <v>379</v>
      </c>
      <c r="E45" s="11">
        <v>31</v>
      </c>
      <c r="F45" s="11" t="s">
        <v>38</v>
      </c>
      <c r="G45" s="12">
        <v>0.8</v>
      </c>
      <c r="H45" s="12">
        <v>0.4</v>
      </c>
      <c r="I45" s="12"/>
      <c r="J45" s="13">
        <f t="shared" ref="J45" si="7">G45*H45</f>
        <v>0.32000000000000006</v>
      </c>
      <c r="K45" s="432" t="s">
        <v>320</v>
      </c>
      <c r="L45" s="435">
        <v>1</v>
      </c>
      <c r="M45" s="435">
        <v>2</v>
      </c>
      <c r="N45" s="435">
        <v>2</v>
      </c>
      <c r="O45" s="435">
        <v>10</v>
      </c>
      <c r="P45" s="438">
        <f>PRODUCT(L45:O45)</f>
        <v>40</v>
      </c>
      <c r="Q45" s="1">
        <f t="shared" ref="Q45:R46" si="8">G45/0.3</f>
        <v>2.666666666666667</v>
      </c>
      <c r="R45" s="1">
        <f t="shared" si="8"/>
        <v>1.3333333333333335</v>
      </c>
    </row>
    <row r="46" spans="1:18" ht="15.75">
      <c r="A46" s="128" t="s">
        <v>378</v>
      </c>
      <c r="B46" s="364"/>
      <c r="C46" s="364"/>
      <c r="D46" s="11" t="s">
        <v>380</v>
      </c>
      <c r="E46" s="11">
        <v>32</v>
      </c>
      <c r="F46" s="11" t="s">
        <v>38</v>
      </c>
      <c r="G46" s="12">
        <v>1.5</v>
      </c>
      <c r="H46" s="12">
        <v>0.25</v>
      </c>
      <c r="I46" s="12"/>
      <c r="J46" s="13">
        <f t="shared" si="4"/>
        <v>0.375</v>
      </c>
      <c r="K46" s="434"/>
      <c r="L46" s="437"/>
      <c r="M46" s="437"/>
      <c r="N46" s="437"/>
      <c r="O46" s="437"/>
      <c r="P46" s="440"/>
      <c r="Q46" s="1">
        <f t="shared" si="8"/>
        <v>5</v>
      </c>
      <c r="R46" s="1">
        <f t="shared" si="8"/>
        <v>0.83333333333333337</v>
      </c>
    </row>
    <row r="47" spans="1:18" ht="15.75">
      <c r="A47" s="358" t="s">
        <v>284</v>
      </c>
      <c r="B47" s="359"/>
      <c r="C47" s="359"/>
      <c r="D47" s="359"/>
      <c r="E47" s="359"/>
      <c r="F47" s="359"/>
      <c r="G47" s="359"/>
      <c r="H47" s="359"/>
      <c r="I47" s="359"/>
      <c r="J47" s="359"/>
      <c r="K47" s="359"/>
      <c r="L47" s="359"/>
      <c r="M47" s="359"/>
      <c r="N47" s="359"/>
      <c r="O47" s="359"/>
      <c r="P47" s="359"/>
    </row>
    <row r="48" spans="1:18" ht="15.75">
      <c r="A48" s="129" t="s">
        <v>326</v>
      </c>
      <c r="B48" s="11" t="s">
        <v>267</v>
      </c>
      <c r="C48" s="11" t="s">
        <v>42</v>
      </c>
      <c r="D48" s="11" t="s">
        <v>381</v>
      </c>
      <c r="E48" s="11">
        <v>30</v>
      </c>
      <c r="F48" s="11" t="s">
        <v>38</v>
      </c>
      <c r="G48" s="12">
        <v>0.8</v>
      </c>
      <c r="H48" s="12">
        <v>0.6</v>
      </c>
      <c r="I48" s="12"/>
      <c r="J48" s="13">
        <f t="shared" ref="J48:J65" si="9">G48*H48</f>
        <v>0.48</v>
      </c>
      <c r="K48" s="362" t="s">
        <v>40</v>
      </c>
      <c r="L48" s="115">
        <v>1</v>
      </c>
      <c r="M48" s="115">
        <v>2</v>
      </c>
      <c r="N48" s="115">
        <v>2</v>
      </c>
      <c r="O48" s="115">
        <v>10</v>
      </c>
      <c r="P48" s="116">
        <f>PRODUCT(L48:O48)</f>
        <v>40</v>
      </c>
    </row>
    <row r="49" spans="1:18" ht="15.75">
      <c r="A49" s="130" t="s">
        <v>378</v>
      </c>
      <c r="B49" s="11" t="s">
        <v>93</v>
      </c>
      <c r="C49" s="11" t="s">
        <v>382</v>
      </c>
      <c r="D49" s="11" t="s">
        <v>383</v>
      </c>
      <c r="E49" s="11">
        <v>33</v>
      </c>
      <c r="F49" s="11" t="s">
        <v>38</v>
      </c>
      <c r="G49" s="12">
        <v>0.9</v>
      </c>
      <c r="H49" s="12">
        <v>0.9</v>
      </c>
      <c r="I49" s="12"/>
      <c r="J49" s="13">
        <f t="shared" si="9"/>
        <v>0.81</v>
      </c>
      <c r="K49" s="364"/>
      <c r="L49" s="435">
        <v>1</v>
      </c>
      <c r="M49" s="435">
        <v>2</v>
      </c>
      <c r="N49" s="435">
        <v>5</v>
      </c>
      <c r="O49" s="435">
        <v>10</v>
      </c>
      <c r="P49" s="438">
        <f>PRODUCT(L49:O49)</f>
        <v>100</v>
      </c>
    </row>
    <row r="50" spans="1:18" ht="31.45">
      <c r="A50" s="130" t="s">
        <v>378</v>
      </c>
      <c r="B50" s="117" t="s">
        <v>384</v>
      </c>
      <c r="C50" s="117" t="s">
        <v>385</v>
      </c>
      <c r="D50" s="11" t="s">
        <v>386</v>
      </c>
      <c r="E50" s="11">
        <v>34</v>
      </c>
      <c r="F50" s="11" t="s">
        <v>144</v>
      </c>
      <c r="G50" s="12">
        <v>0.9</v>
      </c>
      <c r="H50" s="12">
        <v>0.9</v>
      </c>
      <c r="I50" s="12">
        <v>0.4</v>
      </c>
      <c r="J50" s="13">
        <f>G50*H50*I50</f>
        <v>0.32400000000000007</v>
      </c>
      <c r="K50" s="117" t="s">
        <v>387</v>
      </c>
      <c r="L50" s="436"/>
      <c r="M50" s="436"/>
      <c r="N50" s="436"/>
      <c r="O50" s="436"/>
      <c r="P50" s="439"/>
    </row>
    <row r="51" spans="1:18" ht="15.75">
      <c r="A51" s="130" t="s">
        <v>375</v>
      </c>
      <c r="B51" s="11" t="s">
        <v>93</v>
      </c>
      <c r="C51" s="11" t="s">
        <v>382</v>
      </c>
      <c r="D51" s="11" t="s">
        <v>388</v>
      </c>
      <c r="E51" s="11">
        <v>35</v>
      </c>
      <c r="F51" s="11" t="s">
        <v>38</v>
      </c>
      <c r="G51" s="12">
        <v>1</v>
      </c>
      <c r="H51" s="12">
        <v>0.5</v>
      </c>
      <c r="I51" s="12"/>
      <c r="J51" s="13">
        <f t="shared" si="9"/>
        <v>0.5</v>
      </c>
      <c r="K51" s="14" t="s">
        <v>40</v>
      </c>
      <c r="L51" s="437"/>
      <c r="M51" s="437"/>
      <c r="N51" s="437"/>
      <c r="O51" s="437"/>
      <c r="P51" s="440"/>
    </row>
    <row r="52" spans="1:18" ht="15.75">
      <c r="A52" s="358" t="s">
        <v>302</v>
      </c>
      <c r="B52" s="359"/>
      <c r="C52" s="359"/>
      <c r="D52" s="359"/>
      <c r="E52" s="359"/>
      <c r="F52" s="359"/>
      <c r="G52" s="359"/>
      <c r="H52" s="359"/>
      <c r="I52" s="359"/>
      <c r="J52" s="359"/>
      <c r="K52" s="359"/>
      <c r="L52" s="359"/>
      <c r="M52" s="359"/>
      <c r="N52" s="359"/>
      <c r="O52" s="359"/>
      <c r="P52" s="359"/>
    </row>
    <row r="53" spans="1:18" ht="15.75">
      <c r="A53" s="130" t="s">
        <v>375</v>
      </c>
      <c r="B53" s="362" t="s">
        <v>267</v>
      </c>
      <c r="C53" s="117" t="s">
        <v>42</v>
      </c>
      <c r="D53" s="11" t="s">
        <v>389</v>
      </c>
      <c r="E53" s="11">
        <v>36</v>
      </c>
      <c r="F53" s="11" t="s">
        <v>38</v>
      </c>
      <c r="G53" s="12">
        <v>0.8</v>
      </c>
      <c r="H53" s="12">
        <v>1.2</v>
      </c>
      <c r="I53" s="12"/>
      <c r="J53" s="13">
        <f t="shared" si="9"/>
        <v>0.96</v>
      </c>
      <c r="K53" s="11" t="s">
        <v>320</v>
      </c>
      <c r="L53" s="435">
        <v>1</v>
      </c>
      <c r="M53" s="435">
        <v>2</v>
      </c>
      <c r="N53" s="435">
        <v>10</v>
      </c>
      <c r="O53" s="435">
        <v>10</v>
      </c>
      <c r="P53" s="435">
        <f>PRODUCT(L53:O53)</f>
        <v>200</v>
      </c>
      <c r="Q53" s="1">
        <f t="shared" ref="Q53:R53" si="10">G53/0.3</f>
        <v>2.666666666666667</v>
      </c>
      <c r="R53" s="1">
        <f t="shared" si="10"/>
        <v>4</v>
      </c>
    </row>
    <row r="54" spans="1:18" ht="15.75">
      <c r="A54" s="130" t="s">
        <v>90</v>
      </c>
      <c r="B54" s="363"/>
      <c r="C54" s="117" t="s">
        <v>42</v>
      </c>
      <c r="D54" s="11" t="s">
        <v>390</v>
      </c>
      <c r="E54" s="11">
        <v>37</v>
      </c>
      <c r="F54" s="11" t="s">
        <v>38</v>
      </c>
      <c r="G54" s="12">
        <v>3</v>
      </c>
      <c r="H54" s="12">
        <v>0.5</v>
      </c>
      <c r="I54" s="12"/>
      <c r="J54" s="13">
        <f t="shared" si="9"/>
        <v>1.5</v>
      </c>
      <c r="K54" s="362" t="s">
        <v>40</v>
      </c>
      <c r="L54" s="436"/>
      <c r="M54" s="436"/>
      <c r="N54" s="436"/>
      <c r="O54" s="436"/>
      <c r="P54" s="436"/>
    </row>
    <row r="55" spans="1:18" ht="15.75">
      <c r="A55" s="130" t="s">
        <v>90</v>
      </c>
      <c r="B55" s="363"/>
      <c r="C55" s="117" t="s">
        <v>42</v>
      </c>
      <c r="D55" s="11" t="s">
        <v>391</v>
      </c>
      <c r="E55" s="11">
        <v>38</v>
      </c>
      <c r="F55" s="11" t="s">
        <v>38</v>
      </c>
      <c r="G55" s="12">
        <v>2</v>
      </c>
      <c r="H55" s="12">
        <v>0.3</v>
      </c>
      <c r="I55" s="12"/>
      <c r="J55" s="13">
        <f t="shared" si="9"/>
        <v>0.6</v>
      </c>
      <c r="K55" s="363"/>
      <c r="L55" s="436"/>
      <c r="M55" s="436"/>
      <c r="N55" s="436"/>
      <c r="O55" s="436"/>
      <c r="P55" s="436"/>
    </row>
    <row r="56" spans="1:18" ht="15.75">
      <c r="A56" s="130" t="s">
        <v>324</v>
      </c>
      <c r="B56" s="363"/>
      <c r="C56" s="117" t="s">
        <v>42</v>
      </c>
      <c r="D56" s="11" t="s">
        <v>392</v>
      </c>
      <c r="E56" s="11">
        <v>39</v>
      </c>
      <c r="F56" s="11" t="s">
        <v>38</v>
      </c>
      <c r="G56" s="12">
        <v>2</v>
      </c>
      <c r="H56" s="12">
        <v>0.3</v>
      </c>
      <c r="I56" s="12"/>
      <c r="J56" s="13">
        <f t="shared" si="9"/>
        <v>0.6</v>
      </c>
      <c r="K56" s="363"/>
      <c r="L56" s="436"/>
      <c r="M56" s="436"/>
      <c r="N56" s="436"/>
      <c r="O56" s="436"/>
      <c r="P56" s="436"/>
    </row>
    <row r="57" spans="1:18" ht="15.75">
      <c r="A57" s="130" t="s">
        <v>324</v>
      </c>
      <c r="B57" s="363"/>
      <c r="C57" s="117" t="s">
        <v>42</v>
      </c>
      <c r="D57" s="11" t="s">
        <v>393</v>
      </c>
      <c r="E57" s="11">
        <v>40</v>
      </c>
      <c r="F57" s="11" t="s">
        <v>38</v>
      </c>
      <c r="G57" s="12">
        <v>1.2</v>
      </c>
      <c r="H57" s="12">
        <v>0.3</v>
      </c>
      <c r="I57" s="12"/>
      <c r="J57" s="13">
        <f t="shared" si="9"/>
        <v>0.36</v>
      </c>
      <c r="K57" s="363"/>
      <c r="L57" s="436"/>
      <c r="M57" s="436"/>
      <c r="N57" s="436"/>
      <c r="O57" s="436"/>
      <c r="P57" s="436"/>
    </row>
    <row r="58" spans="1:18" ht="15.75">
      <c r="A58" s="130" t="s">
        <v>375</v>
      </c>
      <c r="B58" s="117" t="s">
        <v>93</v>
      </c>
      <c r="C58" s="117" t="s">
        <v>382</v>
      </c>
      <c r="D58" s="11" t="s">
        <v>394</v>
      </c>
      <c r="E58" s="11">
        <v>41</v>
      </c>
      <c r="F58" s="11" t="s">
        <v>38</v>
      </c>
      <c r="G58" s="12">
        <v>0.8</v>
      </c>
      <c r="H58" s="12">
        <v>0.4</v>
      </c>
      <c r="I58" s="12"/>
      <c r="J58" s="13">
        <f t="shared" si="9"/>
        <v>0.32000000000000006</v>
      </c>
      <c r="K58" s="364"/>
      <c r="L58" s="437"/>
      <c r="M58" s="437"/>
      <c r="N58" s="437"/>
      <c r="O58" s="437"/>
      <c r="P58" s="437"/>
    </row>
    <row r="59" spans="1:18" ht="15.75">
      <c r="A59" s="130" t="s">
        <v>395</v>
      </c>
      <c r="B59" s="362" t="s">
        <v>97</v>
      </c>
      <c r="C59" s="362" t="s">
        <v>268</v>
      </c>
      <c r="D59" s="11" t="s">
        <v>396</v>
      </c>
      <c r="E59" s="11">
        <v>42</v>
      </c>
      <c r="F59" s="11" t="s">
        <v>38</v>
      </c>
      <c r="G59" s="12">
        <v>0.9</v>
      </c>
      <c r="H59" s="12">
        <v>0.5</v>
      </c>
      <c r="I59" s="12"/>
      <c r="J59" s="13">
        <f t="shared" si="9"/>
        <v>0.45</v>
      </c>
      <c r="K59" s="447" t="s">
        <v>320</v>
      </c>
      <c r="L59" s="435">
        <v>1</v>
      </c>
      <c r="M59" s="435">
        <v>2</v>
      </c>
      <c r="N59" s="435">
        <v>2</v>
      </c>
      <c r="O59" s="435">
        <v>10</v>
      </c>
      <c r="P59" s="435">
        <f>PRODUCT(L59:O59)</f>
        <v>40</v>
      </c>
      <c r="Q59" s="1">
        <f t="shared" ref="Q59:R60" si="11">G59/0.3</f>
        <v>3</v>
      </c>
      <c r="R59" s="1">
        <f>H59/0.3</f>
        <v>1.6666666666666667</v>
      </c>
    </row>
    <row r="60" spans="1:18" ht="15.75">
      <c r="A60" s="130" t="s">
        <v>397</v>
      </c>
      <c r="B60" s="364"/>
      <c r="C60" s="364"/>
      <c r="D60" s="117" t="s">
        <v>398</v>
      </c>
      <c r="E60" s="117">
        <v>43</v>
      </c>
      <c r="F60" s="117" t="s">
        <v>38</v>
      </c>
      <c r="G60" s="131">
        <v>1.5</v>
      </c>
      <c r="H60" s="131">
        <v>0.5</v>
      </c>
      <c r="I60" s="131"/>
      <c r="J60" s="123">
        <f t="shared" si="9"/>
        <v>0.75</v>
      </c>
      <c r="K60" s="447"/>
      <c r="L60" s="437"/>
      <c r="M60" s="437"/>
      <c r="N60" s="437"/>
      <c r="O60" s="437"/>
      <c r="P60" s="437"/>
      <c r="Q60" s="1">
        <f t="shared" si="11"/>
        <v>5</v>
      </c>
      <c r="R60" s="1">
        <f t="shared" si="11"/>
        <v>1.6666666666666667</v>
      </c>
    </row>
    <row r="61" spans="1:18" ht="15.75">
      <c r="A61" s="444" t="s">
        <v>292</v>
      </c>
      <c r="B61" s="445"/>
      <c r="C61" s="445"/>
      <c r="D61" s="445"/>
      <c r="E61" s="445"/>
      <c r="F61" s="445"/>
      <c r="G61" s="445"/>
      <c r="H61" s="445"/>
      <c r="I61" s="445"/>
      <c r="J61" s="445"/>
      <c r="K61" s="445"/>
      <c r="L61" s="445"/>
      <c r="M61" s="445"/>
      <c r="N61" s="445"/>
      <c r="O61" s="445"/>
      <c r="P61" s="446"/>
    </row>
    <row r="62" spans="1:18" ht="15.75">
      <c r="A62" s="130" t="s">
        <v>395</v>
      </c>
      <c r="B62" s="362" t="s">
        <v>289</v>
      </c>
      <c r="C62" s="362" t="s">
        <v>357</v>
      </c>
      <c r="D62" s="119" t="s">
        <v>399</v>
      </c>
      <c r="E62" s="119">
        <v>44</v>
      </c>
      <c r="F62" s="119" t="s">
        <v>38</v>
      </c>
      <c r="G62" s="120">
        <v>0.9</v>
      </c>
      <c r="H62" s="120">
        <v>0.3</v>
      </c>
      <c r="I62" s="120"/>
      <c r="J62" s="121">
        <f t="shared" si="9"/>
        <v>0.27</v>
      </c>
      <c r="K62" s="362" t="s">
        <v>40</v>
      </c>
      <c r="L62" s="435">
        <v>1</v>
      </c>
      <c r="M62" s="435">
        <v>2</v>
      </c>
      <c r="N62" s="435">
        <v>10</v>
      </c>
      <c r="O62" s="435">
        <v>10</v>
      </c>
      <c r="P62" s="435">
        <f>PRODUCT(L62:O62)</f>
        <v>200</v>
      </c>
    </row>
    <row r="63" spans="1:18" ht="15.75">
      <c r="A63" s="130" t="s">
        <v>395</v>
      </c>
      <c r="B63" s="363"/>
      <c r="C63" s="363"/>
      <c r="D63" s="11" t="s">
        <v>400</v>
      </c>
      <c r="E63" s="11">
        <v>45</v>
      </c>
      <c r="F63" s="11" t="s">
        <v>38</v>
      </c>
      <c r="G63" s="12">
        <v>1.2</v>
      </c>
      <c r="H63" s="12">
        <v>0.5</v>
      </c>
      <c r="I63" s="12"/>
      <c r="J63" s="13">
        <f t="shared" si="9"/>
        <v>0.6</v>
      </c>
      <c r="K63" s="363"/>
      <c r="L63" s="436"/>
      <c r="M63" s="436"/>
      <c r="N63" s="436"/>
      <c r="O63" s="436"/>
      <c r="P63" s="436"/>
    </row>
    <row r="64" spans="1:18" ht="15.75">
      <c r="A64" s="130" t="s">
        <v>395</v>
      </c>
      <c r="B64" s="363"/>
      <c r="C64" s="363"/>
      <c r="D64" s="11" t="s">
        <v>401</v>
      </c>
      <c r="E64" s="11">
        <v>46</v>
      </c>
      <c r="F64" s="11" t="s">
        <v>38</v>
      </c>
      <c r="G64" s="12">
        <v>1.3</v>
      </c>
      <c r="H64" s="12">
        <v>0.6</v>
      </c>
      <c r="I64" s="12"/>
      <c r="J64" s="13">
        <f t="shared" si="9"/>
        <v>0.78</v>
      </c>
      <c r="K64" s="363"/>
      <c r="L64" s="436"/>
      <c r="M64" s="436"/>
      <c r="N64" s="436"/>
      <c r="O64" s="436"/>
      <c r="P64" s="436"/>
    </row>
    <row r="65" spans="1:18" ht="15.75">
      <c r="A65" s="130" t="s">
        <v>395</v>
      </c>
      <c r="B65" s="364"/>
      <c r="C65" s="364"/>
      <c r="D65" s="11" t="s">
        <v>402</v>
      </c>
      <c r="E65" s="11">
        <v>47</v>
      </c>
      <c r="F65" s="11" t="s">
        <v>38</v>
      </c>
      <c r="G65" s="12">
        <v>1.8</v>
      </c>
      <c r="H65" s="12">
        <v>0.5</v>
      </c>
      <c r="I65" s="12"/>
      <c r="J65" s="13">
        <f t="shared" si="9"/>
        <v>0.9</v>
      </c>
      <c r="K65" s="364"/>
      <c r="L65" s="436"/>
      <c r="M65" s="436"/>
      <c r="N65" s="436"/>
      <c r="O65" s="436"/>
      <c r="P65" s="436"/>
    </row>
    <row r="66" spans="1:18" ht="15.75">
      <c r="A66" s="130" t="s">
        <v>299</v>
      </c>
      <c r="B66" s="362" t="s">
        <v>87</v>
      </c>
      <c r="C66" s="362" t="s">
        <v>88</v>
      </c>
      <c r="D66" s="11" t="s">
        <v>403</v>
      </c>
      <c r="E66" s="11">
        <v>48</v>
      </c>
      <c r="F66" s="11" t="s">
        <v>144</v>
      </c>
      <c r="G66" s="12">
        <v>0.2</v>
      </c>
      <c r="H66" s="12">
        <v>0.2</v>
      </c>
      <c r="I66" s="12">
        <v>0.2</v>
      </c>
      <c r="J66" s="13">
        <f>G66*H66*I66</f>
        <v>8.0000000000000019E-3</v>
      </c>
      <c r="K66" s="362" t="s">
        <v>387</v>
      </c>
      <c r="L66" s="435">
        <v>1</v>
      </c>
      <c r="M66" s="435">
        <v>2</v>
      </c>
      <c r="N66" s="435">
        <v>5</v>
      </c>
      <c r="O66" s="435">
        <v>10</v>
      </c>
      <c r="P66" s="435">
        <f>PRODUCT(L66:O66)</f>
        <v>100</v>
      </c>
    </row>
    <row r="67" spans="1:18" ht="15.75">
      <c r="A67" s="130" t="s">
        <v>80</v>
      </c>
      <c r="B67" s="364"/>
      <c r="C67" s="364"/>
      <c r="D67" s="11" t="s">
        <v>404</v>
      </c>
      <c r="E67" s="11">
        <v>49</v>
      </c>
      <c r="F67" s="11" t="s">
        <v>144</v>
      </c>
      <c r="G67" s="12">
        <v>0.4</v>
      </c>
      <c r="H67" s="12">
        <v>0.2</v>
      </c>
      <c r="I67" s="12">
        <v>0.2</v>
      </c>
      <c r="J67" s="13">
        <f>G67*H67*I67</f>
        <v>1.6000000000000004E-2</v>
      </c>
      <c r="K67" s="364"/>
      <c r="L67" s="437"/>
      <c r="M67" s="437"/>
      <c r="N67" s="437"/>
      <c r="O67" s="437"/>
      <c r="P67" s="437"/>
    </row>
    <row r="68" spans="1:18" ht="31.45">
      <c r="A68" s="130" t="s">
        <v>90</v>
      </c>
      <c r="B68" s="119" t="s">
        <v>97</v>
      </c>
      <c r="C68" s="119" t="s">
        <v>268</v>
      </c>
      <c r="D68" s="11" t="s">
        <v>405</v>
      </c>
      <c r="E68" s="11">
        <v>50</v>
      </c>
      <c r="F68" s="11" t="s">
        <v>38</v>
      </c>
      <c r="G68" s="12">
        <v>0.5</v>
      </c>
      <c r="H68" s="12">
        <v>0.5</v>
      </c>
      <c r="I68" s="12"/>
      <c r="J68" s="13">
        <f t="shared" ref="J68" si="12">G68*H68</f>
        <v>0.25</v>
      </c>
      <c r="K68" s="14" t="s">
        <v>320</v>
      </c>
      <c r="L68" s="132">
        <v>1</v>
      </c>
      <c r="M68" s="132">
        <v>2</v>
      </c>
      <c r="N68" s="132">
        <v>2</v>
      </c>
      <c r="O68" s="132">
        <v>10</v>
      </c>
      <c r="P68" s="133">
        <f>PRODUCT(L68:O68)</f>
        <v>40</v>
      </c>
      <c r="Q68" s="1">
        <f t="shared" ref="Q68:R68" si="13">G68/0.3</f>
        <v>1.6666666666666667</v>
      </c>
      <c r="R68" s="1">
        <f t="shared" si="13"/>
        <v>1.6666666666666667</v>
      </c>
    </row>
    <row r="69" spans="1:18" ht="15.75">
      <c r="A69" s="134"/>
      <c r="B69" s="135"/>
      <c r="C69" s="135"/>
      <c r="D69" s="18"/>
      <c r="E69" s="18"/>
      <c r="F69" s="135"/>
      <c r="G69" s="135"/>
      <c r="H69" s="135"/>
      <c r="I69" s="135"/>
      <c r="J69" s="135"/>
      <c r="K69" s="136"/>
      <c r="L69" s="8"/>
      <c r="M69" s="8"/>
      <c r="N69" s="8"/>
      <c r="O69" s="8"/>
      <c r="P69" s="9"/>
      <c r="Q69" s="1">
        <f>SUM(Q6:Q68)</f>
        <v>59.666666666666657</v>
      </c>
      <c r="R69" s="1">
        <f>SUM(R6:R68)</f>
        <v>35.666666666666664</v>
      </c>
    </row>
    <row r="70" spans="1:18" ht="15.75">
      <c r="A70" s="134"/>
      <c r="B70" s="135"/>
      <c r="C70" s="135"/>
      <c r="D70" s="18"/>
      <c r="E70" s="448" t="s">
        <v>40</v>
      </c>
      <c r="F70" s="449"/>
      <c r="G70" s="135"/>
      <c r="H70" s="135" t="s">
        <v>45</v>
      </c>
      <c r="I70" s="21">
        <f>J11+J13+J14+J16+J17+J18+J32+J33+J36+J38+J39+J40++J41+J42+J48+J49+J51+J57+J58+J12+J31+J54+J55+J56+J62+J63+J64+J65</f>
        <v>54.690000000000005</v>
      </c>
      <c r="J70" s="135"/>
      <c r="K70" s="136"/>
      <c r="L70" s="8"/>
      <c r="M70" s="8"/>
      <c r="N70" s="8"/>
      <c r="O70" s="8"/>
      <c r="P70" s="9"/>
    </row>
    <row r="71" spans="1:18" ht="15.75">
      <c r="A71" s="134"/>
      <c r="B71" s="135"/>
      <c r="C71" s="135"/>
      <c r="D71" s="18"/>
      <c r="E71" s="450" t="s">
        <v>320</v>
      </c>
      <c r="F71" s="451"/>
      <c r="G71" s="135"/>
      <c r="H71" s="135" t="s">
        <v>45</v>
      </c>
      <c r="I71" s="21">
        <f>J9+J15+J20+J21+J22+J23+J24+J25+J26+J34+J35+J37+J45+J46+J53+J60+J59+J68</f>
        <v>10.984999999999999</v>
      </c>
      <c r="J71" s="135"/>
      <c r="K71" s="136"/>
      <c r="L71" s="8"/>
      <c r="M71" s="8"/>
      <c r="N71" s="8"/>
      <c r="O71" s="8"/>
      <c r="P71" s="9"/>
    </row>
    <row r="72" spans="1:18" ht="15.75">
      <c r="A72" s="134"/>
      <c r="B72" s="135"/>
      <c r="C72" s="135"/>
      <c r="D72" s="18"/>
      <c r="E72" s="448" t="s">
        <v>406</v>
      </c>
      <c r="F72" s="449"/>
      <c r="G72" s="135"/>
      <c r="H72" s="135" t="s">
        <v>1</v>
      </c>
      <c r="I72" s="21">
        <f>J28</f>
        <v>1</v>
      </c>
      <c r="J72" s="135"/>
      <c r="K72" s="136"/>
      <c r="L72" s="8"/>
      <c r="M72" s="8"/>
      <c r="N72" s="8"/>
      <c r="O72" s="8"/>
      <c r="P72" s="9"/>
    </row>
    <row r="73" spans="1:18" ht="15.75">
      <c r="A73" s="134"/>
      <c r="B73" s="135"/>
      <c r="C73" s="135"/>
      <c r="D73" s="18"/>
      <c r="E73" s="452" t="s">
        <v>356</v>
      </c>
      <c r="F73" s="453"/>
      <c r="G73" s="135"/>
      <c r="H73" s="135" t="s">
        <v>1</v>
      </c>
      <c r="I73" s="21">
        <f>J30+J43</f>
        <v>25</v>
      </c>
      <c r="J73" s="135"/>
      <c r="K73" s="136"/>
      <c r="L73" s="8"/>
      <c r="M73" s="8"/>
      <c r="N73" s="8"/>
      <c r="O73" s="8"/>
      <c r="P73" s="9"/>
    </row>
    <row r="74" spans="1:18" ht="15.75">
      <c r="A74" s="134"/>
      <c r="B74" s="135"/>
      <c r="C74" s="135"/>
      <c r="D74" s="18"/>
      <c r="E74" s="452" t="s">
        <v>407</v>
      </c>
      <c r="F74" s="453"/>
      <c r="G74" s="135"/>
      <c r="H74" s="135" t="s">
        <v>296</v>
      </c>
      <c r="I74" s="21">
        <f>J50+J66+J67</f>
        <v>0.34800000000000009</v>
      </c>
      <c r="J74" s="135"/>
      <c r="K74" s="136"/>
      <c r="L74" s="8"/>
      <c r="M74" s="8"/>
      <c r="N74" s="8"/>
      <c r="O74" s="8"/>
      <c r="P74" s="9"/>
    </row>
    <row r="75" spans="1:18" ht="15.75">
      <c r="A75" s="134"/>
      <c r="B75" s="135"/>
      <c r="C75" s="135"/>
      <c r="D75" s="18"/>
      <c r="E75" s="18"/>
      <c r="F75" s="135"/>
      <c r="G75" s="135"/>
      <c r="H75" s="135"/>
      <c r="I75" s="135"/>
      <c r="J75" s="135"/>
      <c r="K75" s="136"/>
      <c r="L75" s="8"/>
      <c r="M75" s="8"/>
      <c r="N75" s="8"/>
      <c r="O75" s="8"/>
      <c r="P75" s="9"/>
    </row>
    <row r="76" spans="1:18" ht="15.75">
      <c r="A76" s="377" t="s">
        <v>46</v>
      </c>
      <c r="B76" s="378"/>
      <c r="C76" s="378"/>
      <c r="D76" s="378"/>
      <c r="E76" s="378"/>
      <c r="F76" s="378"/>
      <c r="G76" s="378"/>
      <c r="H76" s="378"/>
      <c r="I76" s="378"/>
      <c r="J76" s="137"/>
      <c r="K76" s="136"/>
      <c r="L76" s="8"/>
      <c r="M76" s="8"/>
      <c r="N76" s="8"/>
      <c r="O76" s="8"/>
      <c r="P76" s="9"/>
    </row>
    <row r="77" spans="1:18" ht="16.399999999999999" thickBot="1">
      <c r="A77" s="23"/>
      <c r="B77" s="24"/>
      <c r="C77" s="137"/>
      <c r="D77" s="22"/>
      <c r="E77" s="22"/>
      <c r="F77" s="137"/>
      <c r="G77" s="137"/>
      <c r="H77" s="137"/>
      <c r="I77" s="137"/>
      <c r="J77" s="137"/>
      <c r="K77" s="136"/>
      <c r="L77" s="25"/>
      <c r="M77" s="25"/>
      <c r="N77" s="25"/>
      <c r="O77" s="25"/>
      <c r="P77" s="26">
        <f>SUM(P7:P76)</f>
        <v>1520</v>
      </c>
    </row>
    <row r="78" spans="1:18" ht="16.399999999999999" thickTop="1">
      <c r="A78" s="27" t="s">
        <v>47</v>
      </c>
      <c r="B78" s="379" t="s">
        <v>48</v>
      </c>
      <c r="C78" s="379"/>
      <c r="D78" s="379"/>
      <c r="E78" s="379" t="s">
        <v>49</v>
      </c>
      <c r="F78" s="379"/>
      <c r="G78" s="28" t="s">
        <v>50</v>
      </c>
      <c r="H78" s="28" t="s">
        <v>51</v>
      </c>
      <c r="I78" s="28" t="s">
        <v>52</v>
      </c>
      <c r="J78" s="28" t="s">
        <v>5</v>
      </c>
      <c r="K78" s="32"/>
    </row>
    <row r="79" spans="1:18" ht="271.35000000000002" customHeight="1">
      <c r="A79" s="31">
        <v>1</v>
      </c>
      <c r="B79" s="380" t="s">
        <v>104</v>
      </c>
      <c r="C79" s="381"/>
      <c r="D79" s="382"/>
      <c r="E79" s="405" t="s">
        <v>53</v>
      </c>
      <c r="F79" s="406"/>
      <c r="G79" s="24" t="s">
        <v>105</v>
      </c>
      <c r="H79" s="30"/>
      <c r="I79" s="24"/>
      <c r="J79" s="24"/>
      <c r="K79" s="32"/>
    </row>
    <row r="80" spans="1:18" ht="272.45" customHeight="1">
      <c r="A80" s="31">
        <v>2</v>
      </c>
      <c r="B80" s="380" t="s">
        <v>139</v>
      </c>
      <c r="C80" s="381"/>
      <c r="D80" s="382"/>
      <c r="E80" s="405" t="s">
        <v>140</v>
      </c>
      <c r="F80" s="406" t="s">
        <v>140</v>
      </c>
      <c r="G80" s="24" t="s">
        <v>141</v>
      </c>
      <c r="H80" s="24"/>
      <c r="I80" s="24"/>
      <c r="J80" s="24"/>
      <c r="K80" s="32"/>
    </row>
    <row r="81" spans="1:11" ht="365.4" customHeight="1">
      <c r="A81" s="31">
        <v>3</v>
      </c>
      <c r="B81" s="380" t="s">
        <v>142</v>
      </c>
      <c r="C81" s="381"/>
      <c r="D81" s="382"/>
      <c r="E81" s="405" t="s">
        <v>143</v>
      </c>
      <c r="F81" s="406" t="s">
        <v>143</v>
      </c>
      <c r="G81" s="24" t="s">
        <v>144</v>
      </c>
      <c r="H81" s="24"/>
      <c r="I81" s="24"/>
      <c r="J81" s="24"/>
      <c r="K81" s="32"/>
    </row>
    <row r="82" spans="1:11" ht="91.65" customHeight="1">
      <c r="A82" s="31">
        <v>4</v>
      </c>
      <c r="B82" s="380" t="s">
        <v>145</v>
      </c>
      <c r="C82" s="381"/>
      <c r="D82" s="382"/>
      <c r="E82" s="405" t="s">
        <v>146</v>
      </c>
      <c r="F82" s="406" t="s">
        <v>146</v>
      </c>
      <c r="G82" s="24" t="s">
        <v>38</v>
      </c>
      <c r="H82" s="24"/>
      <c r="I82" s="24"/>
      <c r="J82" s="24"/>
      <c r="K82" s="32"/>
    </row>
    <row r="83" spans="1:11" ht="91.65" customHeight="1">
      <c r="A83" s="31">
        <v>5</v>
      </c>
      <c r="B83" s="380" t="s">
        <v>147</v>
      </c>
      <c r="C83" s="381"/>
      <c r="D83" s="382"/>
      <c r="E83" s="405" t="s">
        <v>148</v>
      </c>
      <c r="F83" s="406" t="s">
        <v>148</v>
      </c>
      <c r="G83" s="24" t="s">
        <v>141</v>
      </c>
      <c r="H83" s="24"/>
      <c r="I83" s="24"/>
      <c r="J83" s="24"/>
      <c r="K83" s="32"/>
    </row>
    <row r="84" spans="1:11" ht="221.4" customHeight="1">
      <c r="A84" s="31">
        <v>6</v>
      </c>
      <c r="B84" s="454" t="s">
        <v>136</v>
      </c>
      <c r="C84" s="455"/>
      <c r="D84" s="456"/>
      <c r="E84" s="405" t="s">
        <v>137</v>
      </c>
      <c r="F84" s="406" t="s">
        <v>137</v>
      </c>
      <c r="G84" s="24" t="s">
        <v>54</v>
      </c>
      <c r="H84" s="30">
        <f>K143</f>
        <v>1672</v>
      </c>
      <c r="I84" s="24"/>
      <c r="J84" s="24"/>
      <c r="K84" s="32"/>
    </row>
    <row r="85" spans="1:11" ht="91.65" customHeight="1">
      <c r="A85" s="31">
        <v>7</v>
      </c>
      <c r="B85" s="380" t="s">
        <v>149</v>
      </c>
      <c r="C85" s="381"/>
      <c r="D85" s="382"/>
      <c r="E85" s="405" t="s">
        <v>150</v>
      </c>
      <c r="F85" s="406" t="s">
        <v>150</v>
      </c>
      <c r="G85" s="24" t="s">
        <v>151</v>
      </c>
      <c r="H85" s="24"/>
      <c r="I85" s="24"/>
      <c r="J85" s="24"/>
      <c r="K85" s="32"/>
    </row>
    <row r="86" spans="1:11" ht="91.65" customHeight="1">
      <c r="A86" s="31">
        <v>8</v>
      </c>
      <c r="B86" s="380" t="s">
        <v>152</v>
      </c>
      <c r="C86" s="381" t="s">
        <v>152</v>
      </c>
      <c r="D86" s="382" t="s">
        <v>152</v>
      </c>
      <c r="E86" s="405" t="s">
        <v>153</v>
      </c>
      <c r="F86" s="406" t="s">
        <v>153</v>
      </c>
      <c r="G86" s="24" t="s">
        <v>45</v>
      </c>
      <c r="H86" s="24"/>
      <c r="I86" s="24"/>
      <c r="J86" s="24"/>
      <c r="K86" s="32"/>
    </row>
    <row r="87" spans="1:11" ht="91.65" customHeight="1">
      <c r="A87" s="31">
        <v>9</v>
      </c>
      <c r="B87" s="380" t="s">
        <v>154</v>
      </c>
      <c r="C87" s="381" t="s">
        <v>154</v>
      </c>
      <c r="D87" s="382" t="s">
        <v>154</v>
      </c>
      <c r="E87" s="405" t="s">
        <v>155</v>
      </c>
      <c r="F87" s="406" t="s">
        <v>155</v>
      </c>
      <c r="G87" s="24" t="s">
        <v>156</v>
      </c>
      <c r="H87" s="24"/>
      <c r="I87" s="24"/>
      <c r="J87" s="24"/>
      <c r="K87" s="32"/>
    </row>
    <row r="88" spans="1:11" ht="91.65" customHeight="1">
      <c r="A88" s="31">
        <v>10</v>
      </c>
      <c r="B88" s="380" t="s">
        <v>157</v>
      </c>
      <c r="C88" s="381" t="s">
        <v>157</v>
      </c>
      <c r="D88" s="382" t="s">
        <v>157</v>
      </c>
      <c r="E88" s="405" t="s">
        <v>158</v>
      </c>
      <c r="F88" s="406" t="s">
        <v>158</v>
      </c>
      <c r="G88" s="24" t="s">
        <v>156</v>
      </c>
      <c r="H88" s="24"/>
      <c r="I88" s="24"/>
      <c r="J88" s="24"/>
      <c r="K88" s="32"/>
    </row>
    <row r="89" spans="1:11" ht="91.65" customHeight="1">
      <c r="A89" s="31">
        <v>11</v>
      </c>
      <c r="B89" s="380" t="s">
        <v>159</v>
      </c>
      <c r="C89" s="381" t="s">
        <v>159</v>
      </c>
      <c r="D89" s="382" t="s">
        <v>159</v>
      </c>
      <c r="E89" s="405" t="s">
        <v>160</v>
      </c>
      <c r="F89" s="406" t="s">
        <v>160</v>
      </c>
      <c r="G89" s="24" t="s">
        <v>156</v>
      </c>
      <c r="H89" s="24"/>
      <c r="I89" s="24"/>
      <c r="J89" s="24"/>
      <c r="K89" s="32"/>
    </row>
    <row r="90" spans="1:11" ht="91.65" customHeight="1">
      <c r="A90" s="31">
        <v>12</v>
      </c>
      <c r="B90" s="380" t="s">
        <v>161</v>
      </c>
      <c r="C90" s="381" t="s">
        <v>161</v>
      </c>
      <c r="D90" s="382" t="s">
        <v>161</v>
      </c>
      <c r="E90" s="405" t="s">
        <v>162</v>
      </c>
      <c r="F90" s="406" t="s">
        <v>162</v>
      </c>
      <c r="G90" s="24" t="s">
        <v>156</v>
      </c>
      <c r="H90" s="30"/>
      <c r="I90" s="24"/>
      <c r="J90" s="24"/>
      <c r="K90" s="32"/>
    </row>
    <row r="91" spans="1:11" ht="91.65" customHeight="1">
      <c r="A91" s="31">
        <v>13</v>
      </c>
      <c r="B91" s="380" t="s">
        <v>163</v>
      </c>
      <c r="C91" s="381" t="s">
        <v>163</v>
      </c>
      <c r="D91" s="382" t="s">
        <v>163</v>
      </c>
      <c r="E91" s="405" t="s">
        <v>164</v>
      </c>
      <c r="F91" s="406" t="s">
        <v>164</v>
      </c>
      <c r="G91" s="24" t="s">
        <v>156</v>
      </c>
      <c r="H91" s="24"/>
      <c r="I91" s="24"/>
      <c r="J91" s="24"/>
      <c r="K91" s="32"/>
    </row>
    <row r="92" spans="1:11" ht="91.65" customHeight="1">
      <c r="A92" s="31">
        <v>14</v>
      </c>
      <c r="B92" s="380" t="s">
        <v>165</v>
      </c>
      <c r="C92" s="381" t="s">
        <v>165</v>
      </c>
      <c r="D92" s="382" t="s">
        <v>165</v>
      </c>
      <c r="E92" s="405" t="s">
        <v>166</v>
      </c>
      <c r="F92" s="406" t="s">
        <v>166</v>
      </c>
      <c r="G92" s="24" t="s">
        <v>156</v>
      </c>
      <c r="H92" s="24"/>
      <c r="I92" s="24"/>
      <c r="J92" s="24"/>
      <c r="K92" s="32"/>
    </row>
    <row r="93" spans="1:11" ht="91.65" customHeight="1">
      <c r="A93" s="31">
        <v>15</v>
      </c>
      <c r="B93" s="380" t="s">
        <v>167</v>
      </c>
      <c r="C93" s="381" t="s">
        <v>167</v>
      </c>
      <c r="D93" s="382" t="s">
        <v>167</v>
      </c>
      <c r="E93" s="405" t="s">
        <v>168</v>
      </c>
      <c r="F93" s="406" t="s">
        <v>168</v>
      </c>
      <c r="G93" s="24" t="s">
        <v>141</v>
      </c>
      <c r="H93" s="24"/>
      <c r="I93" s="24"/>
      <c r="J93" s="24"/>
      <c r="K93" s="32"/>
    </row>
    <row r="94" spans="1:11" ht="91.65" customHeight="1">
      <c r="A94" s="31">
        <v>16</v>
      </c>
      <c r="B94" s="380" t="s">
        <v>169</v>
      </c>
      <c r="C94" s="381" t="s">
        <v>169</v>
      </c>
      <c r="D94" s="382" t="s">
        <v>169</v>
      </c>
      <c r="E94" s="405" t="s">
        <v>170</v>
      </c>
      <c r="F94" s="406" t="s">
        <v>170</v>
      </c>
      <c r="G94" s="24" t="s">
        <v>45</v>
      </c>
      <c r="H94" s="24"/>
      <c r="I94" s="24"/>
      <c r="J94" s="24"/>
      <c r="K94" s="32"/>
    </row>
    <row r="95" spans="1:11" ht="91.65" customHeight="1">
      <c r="A95" s="31">
        <v>17</v>
      </c>
      <c r="B95" s="380" t="s">
        <v>171</v>
      </c>
      <c r="C95" s="381" t="s">
        <v>171</v>
      </c>
      <c r="D95" s="382" t="s">
        <v>171</v>
      </c>
      <c r="E95" s="405" t="s">
        <v>172</v>
      </c>
      <c r="F95" s="406" t="s">
        <v>172</v>
      </c>
      <c r="G95" s="24"/>
      <c r="H95" s="24"/>
      <c r="I95" s="24"/>
      <c r="J95" s="24"/>
      <c r="K95" s="32"/>
    </row>
    <row r="96" spans="1:11" ht="91.65" customHeight="1">
      <c r="A96" s="31">
        <v>17.100000000000001</v>
      </c>
      <c r="B96" s="380" t="s">
        <v>173</v>
      </c>
      <c r="C96" s="381" t="s">
        <v>173</v>
      </c>
      <c r="D96" s="382" t="s">
        <v>173</v>
      </c>
      <c r="E96" s="405" t="s">
        <v>174</v>
      </c>
      <c r="F96" s="406" t="s">
        <v>174</v>
      </c>
      <c r="G96" s="24" t="s">
        <v>141</v>
      </c>
      <c r="H96" s="24"/>
      <c r="I96" s="24"/>
      <c r="J96" s="24"/>
      <c r="K96" s="32"/>
    </row>
    <row r="97" spans="1:11" ht="91.65" customHeight="1">
      <c r="A97" s="31">
        <v>17.2</v>
      </c>
      <c r="B97" s="380" t="s">
        <v>175</v>
      </c>
      <c r="C97" s="381" t="s">
        <v>175</v>
      </c>
      <c r="D97" s="382" t="s">
        <v>175</v>
      </c>
      <c r="E97" s="405" t="s">
        <v>176</v>
      </c>
      <c r="F97" s="406" t="s">
        <v>176</v>
      </c>
      <c r="G97" s="24" t="s">
        <v>141</v>
      </c>
      <c r="H97" s="24"/>
      <c r="I97" s="24"/>
      <c r="J97" s="24"/>
      <c r="K97" s="32"/>
    </row>
    <row r="98" spans="1:11" ht="91.65" customHeight="1">
      <c r="A98" s="31">
        <v>17.3</v>
      </c>
      <c r="B98" s="380" t="s">
        <v>177</v>
      </c>
      <c r="C98" s="381" t="s">
        <v>177</v>
      </c>
      <c r="D98" s="382" t="s">
        <v>177</v>
      </c>
      <c r="E98" s="405" t="s">
        <v>178</v>
      </c>
      <c r="F98" s="406" t="s">
        <v>178</v>
      </c>
      <c r="G98" s="24" t="s">
        <v>141</v>
      </c>
      <c r="H98" s="24"/>
      <c r="I98" s="24"/>
      <c r="J98" s="24"/>
      <c r="K98" s="32"/>
    </row>
    <row r="99" spans="1:11" ht="91.65" customHeight="1">
      <c r="A99" s="31">
        <v>18</v>
      </c>
      <c r="B99" s="380" t="s">
        <v>179</v>
      </c>
      <c r="C99" s="381" t="s">
        <v>179</v>
      </c>
      <c r="D99" s="382" t="s">
        <v>179</v>
      </c>
      <c r="E99" s="405" t="s">
        <v>180</v>
      </c>
      <c r="F99" s="406" t="s">
        <v>180</v>
      </c>
      <c r="G99" s="24" t="s">
        <v>141</v>
      </c>
      <c r="H99" s="24"/>
      <c r="I99" s="24"/>
      <c r="J99" s="24"/>
      <c r="K99" s="32"/>
    </row>
    <row r="100" spans="1:11" ht="91.65" customHeight="1">
      <c r="A100" s="31">
        <v>19</v>
      </c>
      <c r="B100" s="380" t="s">
        <v>181</v>
      </c>
      <c r="C100" s="381" t="s">
        <v>181</v>
      </c>
      <c r="D100" s="382" t="s">
        <v>181</v>
      </c>
      <c r="E100" s="405" t="s">
        <v>182</v>
      </c>
      <c r="F100" s="406" t="s">
        <v>182</v>
      </c>
      <c r="G100" s="24"/>
      <c r="H100" s="24"/>
      <c r="I100" s="24"/>
      <c r="J100" s="24"/>
      <c r="K100" s="32"/>
    </row>
    <row r="101" spans="1:11" ht="91.65" customHeight="1">
      <c r="A101" s="31">
        <v>19.100000000000001</v>
      </c>
      <c r="B101" s="380" t="s">
        <v>183</v>
      </c>
      <c r="C101" s="381" t="s">
        <v>183</v>
      </c>
      <c r="D101" s="382" t="s">
        <v>183</v>
      </c>
      <c r="E101" s="405" t="s">
        <v>184</v>
      </c>
      <c r="F101" s="406" t="s">
        <v>184</v>
      </c>
      <c r="G101" s="24" t="s">
        <v>156</v>
      </c>
      <c r="H101" s="30"/>
      <c r="I101" s="24"/>
      <c r="J101" s="24"/>
      <c r="K101" s="32"/>
    </row>
    <row r="102" spans="1:11" ht="91.65" customHeight="1">
      <c r="A102" s="31">
        <v>19.2</v>
      </c>
      <c r="B102" s="380" t="s">
        <v>185</v>
      </c>
      <c r="C102" s="381" t="s">
        <v>185</v>
      </c>
      <c r="D102" s="382" t="s">
        <v>185</v>
      </c>
      <c r="E102" s="405" t="s">
        <v>186</v>
      </c>
      <c r="F102" s="406" t="s">
        <v>186</v>
      </c>
      <c r="G102" s="24" t="s">
        <v>156</v>
      </c>
      <c r="H102" s="24"/>
      <c r="I102" s="24"/>
      <c r="J102" s="24"/>
      <c r="K102" s="32"/>
    </row>
    <row r="103" spans="1:11" ht="91.65" customHeight="1">
      <c r="A103" s="31">
        <v>19.3</v>
      </c>
      <c r="B103" s="380" t="s">
        <v>187</v>
      </c>
      <c r="C103" s="381" t="s">
        <v>187</v>
      </c>
      <c r="D103" s="382" t="s">
        <v>187</v>
      </c>
      <c r="E103" s="405" t="s">
        <v>188</v>
      </c>
      <c r="F103" s="406" t="s">
        <v>188</v>
      </c>
      <c r="G103" s="24" t="s">
        <v>141</v>
      </c>
      <c r="H103" s="24"/>
      <c r="I103" s="24"/>
      <c r="J103" s="24"/>
      <c r="K103" s="32"/>
    </row>
    <row r="104" spans="1:11" ht="91.65" customHeight="1">
      <c r="A104" s="31">
        <v>20</v>
      </c>
      <c r="B104" s="380" t="s">
        <v>189</v>
      </c>
      <c r="C104" s="381" t="s">
        <v>189</v>
      </c>
      <c r="D104" s="382" t="s">
        <v>189</v>
      </c>
      <c r="E104" s="405" t="s">
        <v>190</v>
      </c>
      <c r="F104" s="406" t="s">
        <v>190</v>
      </c>
      <c r="G104" s="24" t="s">
        <v>141</v>
      </c>
      <c r="H104" s="24"/>
      <c r="I104" s="24"/>
      <c r="J104" s="24"/>
      <c r="K104" s="32"/>
    </row>
    <row r="105" spans="1:11" ht="91.65" customHeight="1">
      <c r="A105" s="31">
        <v>21</v>
      </c>
      <c r="B105" s="380" t="s">
        <v>191</v>
      </c>
      <c r="C105" s="381" t="s">
        <v>191</v>
      </c>
      <c r="D105" s="382" t="s">
        <v>191</v>
      </c>
      <c r="E105" s="405" t="s">
        <v>192</v>
      </c>
      <c r="F105" s="406" t="s">
        <v>192</v>
      </c>
      <c r="G105" s="24" t="s">
        <v>141</v>
      </c>
      <c r="H105" s="24"/>
      <c r="I105" s="24"/>
      <c r="J105" s="24"/>
      <c r="K105" s="32"/>
    </row>
    <row r="106" spans="1:11" ht="154.35" customHeight="1">
      <c r="A106" s="31">
        <v>22</v>
      </c>
      <c r="B106" s="454" t="s">
        <v>193</v>
      </c>
      <c r="C106" s="455" t="s">
        <v>193</v>
      </c>
      <c r="D106" s="456" t="s">
        <v>193</v>
      </c>
      <c r="E106" s="405" t="s">
        <v>194</v>
      </c>
      <c r="F106" s="406" t="s">
        <v>194</v>
      </c>
      <c r="G106" s="24" t="s">
        <v>156</v>
      </c>
      <c r="H106" s="30">
        <f>K148</f>
        <v>106</v>
      </c>
      <c r="I106" s="24"/>
      <c r="J106" s="24"/>
      <c r="K106" s="32"/>
    </row>
    <row r="107" spans="1:11" ht="126" customHeight="1">
      <c r="A107" s="31">
        <v>23</v>
      </c>
      <c r="B107" s="380" t="s">
        <v>195</v>
      </c>
      <c r="C107" s="381" t="s">
        <v>195</v>
      </c>
      <c r="D107" s="382" t="s">
        <v>195</v>
      </c>
      <c r="E107" s="405" t="s">
        <v>196</v>
      </c>
      <c r="F107" s="406" t="s">
        <v>196</v>
      </c>
      <c r="G107" s="24" t="s">
        <v>197</v>
      </c>
      <c r="H107" s="24"/>
      <c r="I107" s="24"/>
      <c r="J107" s="24"/>
      <c r="K107" s="32"/>
    </row>
    <row r="108" spans="1:11" ht="91.65" customHeight="1">
      <c r="A108" s="31">
        <v>24</v>
      </c>
      <c r="B108" s="457" t="s">
        <v>106</v>
      </c>
      <c r="C108" s="458" t="s">
        <v>106</v>
      </c>
      <c r="D108" s="459" t="s">
        <v>106</v>
      </c>
      <c r="E108" s="405" t="s">
        <v>55</v>
      </c>
      <c r="F108" s="406" t="s">
        <v>55</v>
      </c>
      <c r="G108" s="24" t="s">
        <v>56</v>
      </c>
      <c r="H108" s="30">
        <f>K153</f>
        <v>73</v>
      </c>
      <c r="I108" s="24"/>
      <c r="J108" s="24"/>
      <c r="K108" s="32"/>
    </row>
    <row r="109" spans="1:11" ht="91.65" customHeight="1">
      <c r="A109" s="31">
        <v>25</v>
      </c>
      <c r="B109" s="457" t="s">
        <v>198</v>
      </c>
      <c r="C109" s="458" t="s">
        <v>198</v>
      </c>
      <c r="D109" s="459" t="s">
        <v>198</v>
      </c>
      <c r="E109" s="405" t="s">
        <v>199</v>
      </c>
      <c r="F109" s="406" t="s">
        <v>199</v>
      </c>
      <c r="G109" s="24" t="s">
        <v>197</v>
      </c>
      <c r="H109" s="30">
        <f>K158</f>
        <v>106</v>
      </c>
      <c r="I109" s="24"/>
      <c r="J109" s="24"/>
      <c r="K109" s="32"/>
    </row>
    <row r="110" spans="1:11" ht="91.65" customHeight="1">
      <c r="A110" s="31">
        <v>26</v>
      </c>
      <c r="B110" s="380" t="s">
        <v>200</v>
      </c>
      <c r="C110" s="381" t="s">
        <v>200</v>
      </c>
      <c r="D110" s="382" t="s">
        <v>200</v>
      </c>
      <c r="E110" s="405" t="s">
        <v>201</v>
      </c>
      <c r="F110" s="406" t="s">
        <v>201</v>
      </c>
      <c r="G110" s="24" t="s">
        <v>45</v>
      </c>
      <c r="H110" s="24"/>
      <c r="I110" s="24"/>
      <c r="J110" s="24"/>
      <c r="K110" s="32"/>
    </row>
    <row r="111" spans="1:11" ht="386.55" customHeight="1">
      <c r="A111" s="31">
        <v>27</v>
      </c>
      <c r="B111" s="454" t="s">
        <v>202</v>
      </c>
      <c r="C111" s="455" t="s">
        <v>202</v>
      </c>
      <c r="D111" s="456" t="s">
        <v>202</v>
      </c>
      <c r="E111" s="405" t="s">
        <v>203</v>
      </c>
      <c r="F111" s="406" t="s">
        <v>203</v>
      </c>
      <c r="G111" s="24" t="s">
        <v>54</v>
      </c>
      <c r="H111" s="30">
        <f>K164</f>
        <v>1</v>
      </c>
      <c r="I111" s="24"/>
      <c r="J111" s="24"/>
      <c r="K111" s="32"/>
    </row>
    <row r="112" spans="1:11" ht="91.65" customHeight="1">
      <c r="A112" s="31">
        <v>28</v>
      </c>
      <c r="B112" s="380" t="s">
        <v>204</v>
      </c>
      <c r="C112" s="381" t="s">
        <v>204</v>
      </c>
      <c r="D112" s="382" t="s">
        <v>204</v>
      </c>
      <c r="E112" s="405" t="s">
        <v>205</v>
      </c>
      <c r="F112" s="406" t="s">
        <v>205</v>
      </c>
      <c r="G112" s="24" t="s">
        <v>38</v>
      </c>
      <c r="H112" s="30"/>
      <c r="I112" s="24"/>
      <c r="J112" s="24"/>
      <c r="K112" s="32"/>
    </row>
    <row r="113" spans="1:11" ht="91.65" customHeight="1">
      <c r="A113" s="31">
        <v>29</v>
      </c>
      <c r="B113" s="380" t="s">
        <v>206</v>
      </c>
      <c r="C113" s="381" t="s">
        <v>206</v>
      </c>
      <c r="D113" s="382" t="s">
        <v>206</v>
      </c>
      <c r="E113" s="405" t="s">
        <v>207</v>
      </c>
      <c r="F113" s="406" t="s">
        <v>207</v>
      </c>
      <c r="G113" s="24" t="s">
        <v>38</v>
      </c>
      <c r="H113" s="24"/>
      <c r="I113" s="24"/>
      <c r="J113" s="24"/>
      <c r="K113" s="32"/>
    </row>
    <row r="114" spans="1:11" ht="91.65" customHeight="1">
      <c r="A114" s="31">
        <v>30</v>
      </c>
      <c r="B114" s="380" t="s">
        <v>208</v>
      </c>
      <c r="C114" s="381" t="s">
        <v>208</v>
      </c>
      <c r="D114" s="382" t="s">
        <v>208</v>
      </c>
      <c r="E114" s="405" t="s">
        <v>209</v>
      </c>
      <c r="F114" s="406" t="s">
        <v>209</v>
      </c>
      <c r="G114" s="24" t="s">
        <v>38</v>
      </c>
      <c r="H114" s="24"/>
      <c r="I114" s="24"/>
      <c r="J114" s="24"/>
      <c r="K114" s="32"/>
    </row>
    <row r="115" spans="1:11" ht="91.65" customHeight="1">
      <c r="A115" s="31">
        <v>31</v>
      </c>
      <c r="B115" s="380" t="s">
        <v>210</v>
      </c>
      <c r="C115" s="381" t="s">
        <v>210</v>
      </c>
      <c r="D115" s="382" t="s">
        <v>210</v>
      </c>
      <c r="E115" s="405" t="s">
        <v>211</v>
      </c>
      <c r="F115" s="406" t="s">
        <v>211</v>
      </c>
      <c r="G115" s="24" t="s">
        <v>38</v>
      </c>
      <c r="H115" s="24"/>
      <c r="I115" s="24"/>
      <c r="J115" s="24"/>
      <c r="K115" s="32"/>
    </row>
    <row r="116" spans="1:11" ht="91.65" customHeight="1">
      <c r="A116" s="31">
        <v>32</v>
      </c>
      <c r="B116" s="380" t="s">
        <v>212</v>
      </c>
      <c r="C116" s="381" t="s">
        <v>212</v>
      </c>
      <c r="D116" s="382" t="s">
        <v>212</v>
      </c>
      <c r="E116" s="405" t="s">
        <v>213</v>
      </c>
      <c r="F116" s="406" t="s">
        <v>213</v>
      </c>
      <c r="G116" s="24" t="s">
        <v>214</v>
      </c>
      <c r="H116" s="24"/>
      <c r="I116" s="24"/>
      <c r="J116" s="24"/>
      <c r="K116" s="32"/>
    </row>
    <row r="117" spans="1:11" ht="91.65" customHeight="1">
      <c r="A117" s="31">
        <v>33</v>
      </c>
      <c r="B117" s="380" t="s">
        <v>215</v>
      </c>
      <c r="C117" s="381" t="s">
        <v>215</v>
      </c>
      <c r="D117" s="382" t="s">
        <v>215</v>
      </c>
      <c r="E117" s="405" t="s">
        <v>216</v>
      </c>
      <c r="F117" s="406" t="s">
        <v>216</v>
      </c>
      <c r="G117" s="24" t="s">
        <v>217</v>
      </c>
      <c r="H117" s="24"/>
      <c r="I117" s="24"/>
      <c r="J117" s="24"/>
      <c r="K117" s="32"/>
    </row>
    <row r="118" spans="1:11" ht="91.65" customHeight="1">
      <c r="A118" s="31">
        <v>34</v>
      </c>
      <c r="B118" s="380" t="s">
        <v>218</v>
      </c>
      <c r="C118" s="381" t="s">
        <v>218</v>
      </c>
      <c r="D118" s="382" t="s">
        <v>218</v>
      </c>
      <c r="E118" s="405" t="s">
        <v>219</v>
      </c>
      <c r="F118" s="406" t="s">
        <v>219</v>
      </c>
      <c r="G118" s="24" t="s">
        <v>220</v>
      </c>
      <c r="H118" s="24"/>
      <c r="I118" s="24"/>
      <c r="J118" s="24"/>
      <c r="K118" s="32"/>
    </row>
    <row r="119" spans="1:11" ht="91.65" customHeight="1">
      <c r="A119" s="31">
        <v>35</v>
      </c>
      <c r="B119" s="380" t="s">
        <v>218</v>
      </c>
      <c r="C119" s="381" t="s">
        <v>218</v>
      </c>
      <c r="D119" s="382" t="s">
        <v>218</v>
      </c>
      <c r="E119" s="405" t="s">
        <v>221</v>
      </c>
      <c r="F119" s="406" t="s">
        <v>221</v>
      </c>
      <c r="G119" s="24" t="s">
        <v>156</v>
      </c>
      <c r="H119" s="24"/>
      <c r="I119" s="24"/>
      <c r="J119" s="24"/>
      <c r="K119" s="32"/>
    </row>
    <row r="120" spans="1:11" ht="91.65" customHeight="1">
      <c r="A120" s="31">
        <v>36</v>
      </c>
      <c r="B120" s="380" t="s">
        <v>222</v>
      </c>
      <c r="C120" s="381" t="s">
        <v>222</v>
      </c>
      <c r="D120" s="382" t="s">
        <v>222</v>
      </c>
      <c r="E120" s="405" t="s">
        <v>223</v>
      </c>
      <c r="F120" s="406" t="s">
        <v>223</v>
      </c>
      <c r="G120" s="24" t="s">
        <v>224</v>
      </c>
      <c r="H120" s="24"/>
      <c r="I120" s="24"/>
      <c r="J120" s="24"/>
      <c r="K120" s="32"/>
    </row>
    <row r="121" spans="1:11" ht="91.65" customHeight="1">
      <c r="A121" s="31">
        <v>37</v>
      </c>
      <c r="B121" s="380" t="s">
        <v>225</v>
      </c>
      <c r="C121" s="381" t="s">
        <v>225</v>
      </c>
      <c r="D121" s="382" t="s">
        <v>225</v>
      </c>
      <c r="E121" s="405" t="s">
        <v>226</v>
      </c>
      <c r="F121" s="406" t="s">
        <v>226</v>
      </c>
      <c r="G121" s="24" t="s">
        <v>227</v>
      </c>
      <c r="H121" s="24"/>
      <c r="I121" s="24"/>
      <c r="J121" s="24"/>
      <c r="K121" s="32"/>
    </row>
    <row r="122" spans="1:11" ht="91.65" customHeight="1">
      <c r="A122" s="31">
        <v>38</v>
      </c>
      <c r="B122" s="380" t="s">
        <v>228</v>
      </c>
      <c r="C122" s="381" t="s">
        <v>228</v>
      </c>
      <c r="D122" s="382" t="s">
        <v>228</v>
      </c>
      <c r="E122" s="405" t="s">
        <v>229</v>
      </c>
      <c r="F122" s="406" t="s">
        <v>229</v>
      </c>
      <c r="G122" s="24"/>
      <c r="H122" s="24"/>
      <c r="I122" s="24"/>
      <c r="J122" s="24"/>
      <c r="K122" s="32"/>
    </row>
    <row r="123" spans="1:11" ht="91.65" customHeight="1">
      <c r="A123" s="31">
        <v>38.1</v>
      </c>
      <c r="B123" s="380" t="s">
        <v>230</v>
      </c>
      <c r="C123" s="381" t="s">
        <v>230</v>
      </c>
      <c r="D123" s="382" t="s">
        <v>230</v>
      </c>
      <c r="E123" s="405" t="s">
        <v>231</v>
      </c>
      <c r="F123" s="406" t="s">
        <v>231</v>
      </c>
      <c r="G123" s="24" t="s">
        <v>144</v>
      </c>
      <c r="H123" s="24"/>
      <c r="I123" s="24"/>
      <c r="J123" s="24"/>
      <c r="K123" s="32"/>
    </row>
    <row r="124" spans="1:11" ht="91.65" customHeight="1">
      <c r="A124" s="31">
        <v>38.200000000000003</v>
      </c>
      <c r="B124" s="380" t="s">
        <v>232</v>
      </c>
      <c r="C124" s="381" t="s">
        <v>232</v>
      </c>
      <c r="D124" s="382" t="s">
        <v>232</v>
      </c>
      <c r="E124" s="405" t="s">
        <v>233</v>
      </c>
      <c r="F124" s="406" t="s">
        <v>233</v>
      </c>
      <c r="G124" s="24" t="s">
        <v>45</v>
      </c>
      <c r="H124" s="24"/>
      <c r="I124" s="24"/>
      <c r="J124" s="24"/>
      <c r="K124" s="32"/>
    </row>
    <row r="125" spans="1:11" ht="91.65" customHeight="1">
      <c r="A125" s="31">
        <v>38.299999999999997</v>
      </c>
      <c r="B125" s="380" t="s">
        <v>234</v>
      </c>
      <c r="C125" s="381" t="s">
        <v>234</v>
      </c>
      <c r="D125" s="382" t="s">
        <v>234</v>
      </c>
      <c r="E125" s="405" t="s">
        <v>229</v>
      </c>
      <c r="F125" s="406" t="s">
        <v>229</v>
      </c>
      <c r="G125" s="24" t="s">
        <v>144</v>
      </c>
      <c r="H125" s="24"/>
      <c r="I125" s="24"/>
      <c r="J125" s="24"/>
      <c r="K125" s="32"/>
    </row>
    <row r="126" spans="1:11" ht="91.65" customHeight="1">
      <c r="A126" s="31">
        <v>38.4</v>
      </c>
      <c r="B126" s="380" t="s">
        <v>235</v>
      </c>
      <c r="C126" s="381" t="s">
        <v>235</v>
      </c>
      <c r="D126" s="382" t="s">
        <v>235</v>
      </c>
      <c r="E126" s="405" t="s">
        <v>236</v>
      </c>
      <c r="F126" s="406" t="s">
        <v>236</v>
      </c>
      <c r="G126" s="24" t="s">
        <v>45</v>
      </c>
      <c r="H126" s="24"/>
      <c r="I126" s="24"/>
      <c r="J126" s="24"/>
      <c r="K126" s="32"/>
    </row>
    <row r="127" spans="1:11" ht="91.65" customHeight="1">
      <c r="A127" s="31">
        <v>39</v>
      </c>
      <c r="B127" s="380" t="s">
        <v>237</v>
      </c>
      <c r="C127" s="381" t="s">
        <v>237</v>
      </c>
      <c r="D127" s="382" t="s">
        <v>237</v>
      </c>
      <c r="E127" s="405" t="s">
        <v>238</v>
      </c>
      <c r="F127" s="406" t="s">
        <v>238</v>
      </c>
      <c r="G127" s="24" t="s">
        <v>144</v>
      </c>
      <c r="H127" s="24"/>
      <c r="I127" s="24"/>
      <c r="J127" s="24"/>
      <c r="K127" s="32"/>
    </row>
    <row r="128" spans="1:11" ht="91.65" customHeight="1">
      <c r="A128" s="31">
        <v>40</v>
      </c>
      <c r="B128" s="380" t="s">
        <v>239</v>
      </c>
      <c r="C128" s="381" t="s">
        <v>239</v>
      </c>
      <c r="D128" s="382" t="s">
        <v>239</v>
      </c>
      <c r="E128" s="405" t="s">
        <v>240</v>
      </c>
      <c r="F128" s="406" t="s">
        <v>240</v>
      </c>
      <c r="G128" s="24" t="s">
        <v>214</v>
      </c>
      <c r="H128" s="24"/>
      <c r="I128" s="24"/>
      <c r="J128" s="24"/>
      <c r="K128" s="32"/>
    </row>
    <row r="129" spans="1:12" ht="91.65" customHeight="1">
      <c r="A129" s="31">
        <v>41</v>
      </c>
      <c r="B129" s="380" t="s">
        <v>241</v>
      </c>
      <c r="C129" s="381" t="s">
        <v>241</v>
      </c>
      <c r="D129" s="382" t="s">
        <v>241</v>
      </c>
      <c r="E129" s="405" t="s">
        <v>242</v>
      </c>
      <c r="F129" s="406" t="s">
        <v>242</v>
      </c>
      <c r="G129" s="24" t="s">
        <v>144</v>
      </c>
      <c r="H129" s="30"/>
      <c r="I129" s="24"/>
      <c r="J129" s="24"/>
      <c r="K129" s="32"/>
    </row>
    <row r="130" spans="1:12" ht="91.65" customHeight="1">
      <c r="A130" s="31">
        <v>41.1</v>
      </c>
      <c r="B130" s="380" t="s">
        <v>243</v>
      </c>
      <c r="C130" s="381" t="s">
        <v>243</v>
      </c>
      <c r="D130" s="382" t="s">
        <v>243</v>
      </c>
      <c r="E130" s="405" t="s">
        <v>244</v>
      </c>
      <c r="F130" s="406" t="s">
        <v>244</v>
      </c>
      <c r="G130" s="24" t="s">
        <v>245</v>
      </c>
      <c r="H130" s="30"/>
      <c r="I130" s="24"/>
      <c r="J130" s="24"/>
      <c r="K130" s="32"/>
    </row>
    <row r="131" spans="1:12" ht="91.65" customHeight="1">
      <c r="A131" s="31">
        <v>42</v>
      </c>
      <c r="B131" s="380" t="s">
        <v>246</v>
      </c>
      <c r="C131" s="381" t="s">
        <v>246</v>
      </c>
      <c r="D131" s="382" t="s">
        <v>246</v>
      </c>
      <c r="E131" s="405" t="s">
        <v>247</v>
      </c>
      <c r="F131" s="406" t="s">
        <v>247</v>
      </c>
      <c r="G131" s="24" t="s">
        <v>141</v>
      </c>
      <c r="H131" s="30"/>
      <c r="I131" s="24"/>
      <c r="J131" s="24"/>
      <c r="K131" s="32"/>
    </row>
    <row r="132" spans="1:12" ht="91.65" customHeight="1">
      <c r="A132" s="31">
        <v>43</v>
      </c>
      <c r="B132" s="380" t="s">
        <v>248</v>
      </c>
      <c r="C132" s="381" t="s">
        <v>248</v>
      </c>
      <c r="D132" s="382" t="s">
        <v>248</v>
      </c>
      <c r="E132" s="405" t="s">
        <v>249</v>
      </c>
      <c r="F132" s="406" t="s">
        <v>249</v>
      </c>
      <c r="G132" s="24" t="s">
        <v>38</v>
      </c>
      <c r="H132" s="30"/>
      <c r="I132" s="24"/>
      <c r="J132" s="24"/>
      <c r="K132" s="32"/>
    </row>
    <row r="133" spans="1:12" ht="91.65" customHeight="1">
      <c r="A133" s="31">
        <v>44</v>
      </c>
      <c r="B133" s="380" t="s">
        <v>250</v>
      </c>
      <c r="C133" s="381" t="s">
        <v>250</v>
      </c>
      <c r="D133" s="382" t="s">
        <v>250</v>
      </c>
      <c r="E133" s="405" t="s">
        <v>251</v>
      </c>
      <c r="F133" s="406" t="s">
        <v>251</v>
      </c>
      <c r="G133" s="24" t="s">
        <v>156</v>
      </c>
      <c r="H133" s="24"/>
      <c r="I133" s="24"/>
      <c r="J133" s="24"/>
      <c r="K133" s="32"/>
    </row>
    <row r="134" spans="1:12" ht="91.65" customHeight="1">
      <c r="A134" s="31">
        <v>45</v>
      </c>
      <c r="B134" s="380" t="s">
        <v>252</v>
      </c>
      <c r="C134" s="381" t="s">
        <v>252</v>
      </c>
      <c r="D134" s="382" t="s">
        <v>252</v>
      </c>
      <c r="E134" s="405" t="s">
        <v>253</v>
      </c>
      <c r="F134" s="406" t="s">
        <v>253</v>
      </c>
      <c r="G134" s="24" t="s">
        <v>141</v>
      </c>
      <c r="H134" s="24"/>
      <c r="I134" s="24"/>
      <c r="J134" s="24"/>
      <c r="K134" s="32"/>
    </row>
    <row r="135" spans="1:12" ht="35.549999999999997" customHeight="1">
      <c r="A135" s="31">
        <v>46</v>
      </c>
      <c r="B135" s="380" t="s">
        <v>254</v>
      </c>
      <c r="C135" s="381"/>
      <c r="D135" s="382"/>
      <c r="E135" s="383" t="s">
        <v>254</v>
      </c>
      <c r="F135" s="384"/>
      <c r="G135" s="24" t="s">
        <v>141</v>
      </c>
      <c r="H135" s="70">
        <f>+'49+770 MJB RHS'!H214</f>
        <v>0</v>
      </c>
      <c r="I135" s="24"/>
      <c r="J135" s="24"/>
      <c r="K135" s="24"/>
    </row>
    <row r="137" spans="1:12" ht="15.75">
      <c r="A137" s="473" t="s">
        <v>57</v>
      </c>
      <c r="B137" s="473"/>
      <c r="C137" s="473"/>
      <c r="D137" s="473"/>
      <c r="E137" s="473"/>
      <c r="F137" s="473"/>
      <c r="G137" s="473"/>
      <c r="H137" s="473"/>
      <c r="I137" s="473"/>
      <c r="J137" s="473"/>
      <c r="K137" s="474"/>
      <c r="L137" s="68"/>
    </row>
    <row r="138" spans="1:12" ht="15.75" thickBot="1">
      <c r="A138" s="475" t="s">
        <v>0</v>
      </c>
      <c r="B138" s="475"/>
      <c r="C138" s="475"/>
      <c r="D138" s="138" t="s">
        <v>58</v>
      </c>
      <c r="E138" s="138"/>
      <c r="F138" s="138" t="s">
        <v>50</v>
      </c>
      <c r="G138" s="138" t="s">
        <v>59</v>
      </c>
      <c r="H138" s="138" t="s">
        <v>60</v>
      </c>
      <c r="I138" s="138" t="s">
        <v>61</v>
      </c>
      <c r="J138" s="138"/>
      <c r="K138" s="139" t="s">
        <v>51</v>
      </c>
      <c r="L138" s="140"/>
    </row>
    <row r="139" spans="1:12">
      <c r="A139" s="467" t="s">
        <v>107</v>
      </c>
      <c r="B139" s="468"/>
      <c r="C139" s="468"/>
      <c r="D139" s="141"/>
      <c r="E139" s="141"/>
      <c r="F139" s="142"/>
      <c r="G139" s="143"/>
      <c r="H139" s="143"/>
      <c r="I139" s="143"/>
      <c r="J139" s="143"/>
      <c r="K139" s="144"/>
      <c r="L139" s="140"/>
    </row>
    <row r="140" spans="1:12">
      <c r="A140" s="461" t="s">
        <v>64</v>
      </c>
      <c r="B140" s="462"/>
      <c r="C140" s="462"/>
      <c r="D140" s="145"/>
      <c r="E140" s="145"/>
      <c r="F140" s="146"/>
      <c r="G140" s="147"/>
      <c r="H140" s="147"/>
      <c r="I140" s="147"/>
      <c r="J140" s="147"/>
      <c r="K140" s="148">
        <f>P77</f>
        <v>1520</v>
      </c>
      <c r="L140" s="140"/>
    </row>
    <row r="141" spans="1:12">
      <c r="A141" s="461" t="s">
        <v>62</v>
      </c>
      <c r="B141" s="462"/>
      <c r="C141" s="462"/>
      <c r="D141" s="145"/>
      <c r="E141" s="145"/>
      <c r="F141" s="146"/>
      <c r="G141" s="147"/>
      <c r="H141" s="147"/>
      <c r="I141" s="147"/>
      <c r="J141" s="147"/>
      <c r="K141" s="33">
        <f>K140*10%</f>
        <v>152</v>
      </c>
      <c r="L141" s="140"/>
    </row>
    <row r="142" spans="1:12">
      <c r="A142" s="463"/>
      <c r="B142" s="464"/>
      <c r="C142" s="464"/>
      <c r="D142" s="146"/>
      <c r="E142" s="145"/>
      <c r="F142" s="146"/>
      <c r="G142" s="147"/>
      <c r="H142" s="147"/>
      <c r="I142" s="147"/>
      <c r="J142" s="147"/>
      <c r="K142" s="148">
        <f>SUM(K140:K141)</f>
        <v>1672</v>
      </c>
      <c r="L142" s="140"/>
    </row>
    <row r="143" spans="1:12" ht="15.75" thickBot="1">
      <c r="A143" s="465" t="s">
        <v>63</v>
      </c>
      <c r="B143" s="466"/>
      <c r="C143" s="466"/>
      <c r="D143" s="149"/>
      <c r="E143" s="149"/>
      <c r="F143" s="150" t="s">
        <v>54</v>
      </c>
      <c r="G143" s="151"/>
      <c r="H143" s="151"/>
      <c r="I143" s="151"/>
      <c r="J143" s="151"/>
      <c r="K143" s="152">
        <f>ROUNDUP(K142,0)</f>
        <v>1672</v>
      </c>
      <c r="L143" s="140"/>
    </row>
    <row r="144" spans="1:12">
      <c r="A144" s="467" t="s">
        <v>408</v>
      </c>
      <c r="B144" s="468"/>
      <c r="C144" s="468"/>
      <c r="D144" s="141"/>
      <c r="E144" s="141"/>
      <c r="F144" s="142"/>
      <c r="G144" s="143"/>
      <c r="H144" s="143"/>
      <c r="I144" s="143"/>
      <c r="J144" s="143"/>
      <c r="K144" s="144"/>
      <c r="L144" s="140"/>
    </row>
    <row r="145" spans="1:12">
      <c r="A145" s="461" t="s">
        <v>64</v>
      </c>
      <c r="B145" s="462"/>
      <c r="C145" s="462"/>
      <c r="D145" s="145" t="s">
        <v>409</v>
      </c>
      <c r="E145" s="145"/>
      <c r="F145" s="146"/>
      <c r="G145" s="147"/>
      <c r="H145" s="147"/>
      <c r="I145" s="147"/>
      <c r="J145" s="147"/>
      <c r="K145" s="148">
        <f>ROUNDUP(Q69+R69,0)</f>
        <v>96</v>
      </c>
      <c r="L145" s="140"/>
    </row>
    <row r="146" spans="1:12">
      <c r="A146" s="461" t="s">
        <v>62</v>
      </c>
      <c r="B146" s="462"/>
      <c r="C146" s="462"/>
      <c r="D146" s="145"/>
      <c r="E146" s="145"/>
      <c r="F146" s="146"/>
      <c r="G146" s="147"/>
      <c r="H146" s="147"/>
      <c r="I146" s="147"/>
      <c r="J146" s="147"/>
      <c r="K146" s="33">
        <f>K145*10%</f>
        <v>9.6000000000000014</v>
      </c>
      <c r="L146" s="140"/>
    </row>
    <row r="147" spans="1:12">
      <c r="A147" s="463"/>
      <c r="B147" s="464"/>
      <c r="C147" s="464"/>
      <c r="D147" s="146"/>
      <c r="E147" s="145"/>
      <c r="F147" s="146"/>
      <c r="G147" s="147"/>
      <c r="H147" s="147"/>
      <c r="I147" s="147"/>
      <c r="J147" s="147"/>
      <c r="K147" s="148">
        <f>K145+K146</f>
        <v>105.6</v>
      </c>
      <c r="L147" s="140"/>
    </row>
    <row r="148" spans="1:12" ht="15.75" thickBot="1">
      <c r="A148" s="465" t="s">
        <v>63</v>
      </c>
      <c r="B148" s="466"/>
      <c r="C148" s="466"/>
      <c r="D148" s="149"/>
      <c r="E148" s="149"/>
      <c r="F148" s="150" t="s">
        <v>156</v>
      </c>
      <c r="G148" s="151"/>
      <c r="H148" s="151"/>
      <c r="I148" s="151"/>
      <c r="J148" s="151"/>
      <c r="K148" s="152">
        <f>ROUNDUP(K147,0)</f>
        <v>106</v>
      </c>
      <c r="L148" s="140"/>
    </row>
    <row r="149" spans="1:12" s="153" customFormat="1" ht="19.649999999999999" customHeight="1">
      <c r="A149" s="467" t="s">
        <v>108</v>
      </c>
      <c r="B149" s="468"/>
      <c r="C149" s="468"/>
      <c r="D149" s="141"/>
      <c r="E149" s="141"/>
      <c r="F149" s="142"/>
      <c r="G149" s="143"/>
      <c r="H149" s="143"/>
      <c r="I149" s="143"/>
      <c r="J149" s="143"/>
      <c r="K149" s="144"/>
      <c r="L149" s="460"/>
    </row>
    <row r="150" spans="1:12" s="153" customFormat="1">
      <c r="A150" s="461" t="s">
        <v>64</v>
      </c>
      <c r="B150" s="462"/>
      <c r="C150" s="462"/>
      <c r="D150" s="145"/>
      <c r="E150" s="145"/>
      <c r="F150" s="146"/>
      <c r="G150" s="147"/>
      <c r="H150" s="147"/>
      <c r="I150" s="147"/>
      <c r="J150" s="147"/>
      <c r="K150" s="148">
        <f>I70+I71</f>
        <v>65.675000000000011</v>
      </c>
      <c r="L150" s="460"/>
    </row>
    <row r="151" spans="1:12" s="153" customFormat="1">
      <c r="A151" s="461" t="s">
        <v>62</v>
      </c>
      <c r="B151" s="462"/>
      <c r="C151" s="462"/>
      <c r="D151" s="145"/>
      <c r="E151" s="145"/>
      <c r="F151" s="146"/>
      <c r="G151" s="147"/>
      <c r="H151" s="147"/>
      <c r="I151" s="147"/>
      <c r="J151" s="147"/>
      <c r="K151" s="148">
        <f>K150*0.1</f>
        <v>6.5675000000000017</v>
      </c>
      <c r="L151" s="460"/>
    </row>
    <row r="152" spans="1:12" s="153" customFormat="1">
      <c r="A152" s="463"/>
      <c r="B152" s="464"/>
      <c r="C152" s="464"/>
      <c r="D152" s="146"/>
      <c r="E152" s="145"/>
      <c r="F152" s="146"/>
      <c r="G152" s="147"/>
      <c r="H152" s="147"/>
      <c r="I152" s="147"/>
      <c r="J152" s="147"/>
      <c r="K152" s="148">
        <f>K150+K151</f>
        <v>72.242500000000007</v>
      </c>
      <c r="L152" s="460"/>
    </row>
    <row r="153" spans="1:12" s="153" customFormat="1" ht="15.75" thickBot="1">
      <c r="A153" s="465" t="s">
        <v>63</v>
      </c>
      <c r="B153" s="466"/>
      <c r="C153" s="466"/>
      <c r="D153" s="149"/>
      <c r="E153" s="149"/>
      <c r="F153" s="150" t="s">
        <v>38</v>
      </c>
      <c r="G153" s="151"/>
      <c r="H153" s="151"/>
      <c r="I153" s="151"/>
      <c r="J153" s="151"/>
      <c r="K153" s="152">
        <f>ROUNDUP(K152,0)</f>
        <v>73</v>
      </c>
      <c r="L153" s="460"/>
    </row>
    <row r="154" spans="1:12" s="153" customFormat="1" ht="15.55" customHeight="1">
      <c r="A154" s="469" t="s">
        <v>410</v>
      </c>
      <c r="B154" s="470"/>
      <c r="C154" s="470"/>
      <c r="D154" s="141"/>
      <c r="E154" s="141"/>
      <c r="F154" s="142"/>
      <c r="G154" s="143"/>
      <c r="H154" s="143"/>
      <c r="I154" s="143"/>
      <c r="J154" s="143"/>
      <c r="K154" s="144"/>
      <c r="L154" s="146"/>
    </row>
    <row r="155" spans="1:12" s="153" customFormat="1">
      <c r="A155" s="461" t="s">
        <v>411</v>
      </c>
      <c r="B155" s="462"/>
      <c r="C155" s="462"/>
      <c r="D155" s="145" t="s">
        <v>412</v>
      </c>
      <c r="E155" s="145"/>
      <c r="F155" s="146"/>
      <c r="G155" s="147"/>
      <c r="H155" s="147"/>
      <c r="I155" s="147"/>
      <c r="J155" s="147"/>
      <c r="K155" s="148">
        <f>K148*1</f>
        <v>106</v>
      </c>
      <c r="L155" s="146"/>
    </row>
    <row r="156" spans="1:12" s="153" customFormat="1">
      <c r="A156" s="461" t="s">
        <v>62</v>
      </c>
      <c r="B156" s="462"/>
      <c r="C156" s="462"/>
      <c r="D156" s="145"/>
      <c r="E156" s="145"/>
      <c r="F156" s="146"/>
      <c r="G156" s="147"/>
      <c r="H156" s="147"/>
      <c r="I156" s="147"/>
      <c r="J156" s="147"/>
      <c r="K156" s="148">
        <f>K155*0.1*0</f>
        <v>0</v>
      </c>
      <c r="L156" s="146"/>
    </row>
    <row r="157" spans="1:12" s="153" customFormat="1">
      <c r="A157" s="463"/>
      <c r="B157" s="464"/>
      <c r="C157" s="464"/>
      <c r="D157" s="145"/>
      <c r="E157" s="145"/>
      <c r="F157" s="146"/>
      <c r="G157" s="147"/>
      <c r="H157" s="147"/>
      <c r="I157" s="147"/>
      <c r="J157" s="147"/>
      <c r="K157" s="148">
        <f>K155+K156</f>
        <v>106</v>
      </c>
      <c r="L157" s="146"/>
    </row>
    <row r="158" spans="1:12" s="153" customFormat="1" ht="15.75" thickBot="1">
      <c r="A158" s="465" t="s">
        <v>63</v>
      </c>
      <c r="B158" s="466"/>
      <c r="C158" s="466"/>
      <c r="D158" s="149"/>
      <c r="E158" s="149"/>
      <c r="F158" s="150" t="s">
        <v>197</v>
      </c>
      <c r="G158" s="151"/>
      <c r="H158" s="151"/>
      <c r="I158" s="151"/>
      <c r="J158" s="151"/>
      <c r="K158" s="152">
        <f>ROUNDUP(K157,0)</f>
        <v>106</v>
      </c>
      <c r="L158" s="146"/>
    </row>
    <row r="159" spans="1:12" s="153" customFormat="1" ht="15.75" thickBot="1">
      <c r="A159" s="154"/>
      <c r="B159" s="155"/>
      <c r="C159" s="155"/>
      <c r="D159" s="156"/>
      <c r="E159" s="156"/>
      <c r="F159" s="157"/>
      <c r="G159" s="158"/>
      <c r="H159" s="158"/>
      <c r="I159" s="158"/>
      <c r="J159" s="158"/>
      <c r="K159" s="159"/>
      <c r="L159" s="146"/>
    </row>
    <row r="160" spans="1:12" ht="33.549999999999997" customHeight="1">
      <c r="A160" s="471" t="s">
        <v>413</v>
      </c>
      <c r="B160" s="472"/>
      <c r="C160" s="472"/>
      <c r="D160" s="141"/>
      <c r="E160" s="141"/>
      <c r="F160" s="142"/>
      <c r="G160" s="143"/>
      <c r="H160" s="143"/>
      <c r="I160" s="143"/>
      <c r="J160" s="143"/>
      <c r="K160" s="144"/>
      <c r="L160" s="146"/>
    </row>
    <row r="161" spans="1:12">
      <c r="A161" s="461" t="s">
        <v>411</v>
      </c>
      <c r="B161" s="462"/>
      <c r="C161" s="462"/>
      <c r="D161" s="145"/>
      <c r="E161" s="145"/>
      <c r="F161" s="146"/>
      <c r="G161" s="147"/>
      <c r="H161" s="147"/>
      <c r="I161" s="147"/>
      <c r="J161" s="147"/>
      <c r="K161" s="148">
        <f>I74</f>
        <v>0.34800000000000009</v>
      </c>
      <c r="L161" s="146"/>
    </row>
    <row r="162" spans="1:12">
      <c r="A162" s="461" t="s">
        <v>62</v>
      </c>
      <c r="B162" s="462"/>
      <c r="C162" s="462"/>
      <c r="D162" s="145"/>
      <c r="E162" s="145"/>
      <c r="F162" s="146"/>
      <c r="G162" s="147"/>
      <c r="H162" s="147"/>
      <c r="I162" s="147"/>
      <c r="J162" s="147"/>
      <c r="K162" s="148">
        <f>K161*0.1</f>
        <v>3.4800000000000011E-2</v>
      </c>
      <c r="L162" s="146"/>
    </row>
    <row r="163" spans="1:12">
      <c r="A163" s="463"/>
      <c r="B163" s="464"/>
      <c r="C163" s="464"/>
      <c r="D163" s="145"/>
      <c r="E163" s="145"/>
      <c r="F163" s="146"/>
      <c r="G163" s="147"/>
      <c r="H163" s="147"/>
      <c r="I163" s="147"/>
      <c r="J163" s="147"/>
      <c r="K163" s="148">
        <f>K161+K162</f>
        <v>0.38280000000000008</v>
      </c>
      <c r="L163" s="146"/>
    </row>
    <row r="164" spans="1:12" ht="15.75" thickBot="1">
      <c r="A164" s="465" t="s">
        <v>63</v>
      </c>
      <c r="B164" s="466"/>
      <c r="C164" s="466"/>
      <c r="D164" s="149"/>
      <c r="E164" s="149"/>
      <c r="F164" s="150" t="s">
        <v>54</v>
      </c>
      <c r="G164" s="151"/>
      <c r="H164" s="151"/>
      <c r="I164" s="151"/>
      <c r="J164" s="151"/>
      <c r="K164" s="152">
        <f>ROUNDUP(K163,0)</f>
        <v>1</v>
      </c>
      <c r="L164" s="146"/>
    </row>
  </sheetData>
  <mergeCells count="237">
    <mergeCell ref="A161:C161"/>
    <mergeCell ref="A162:C162"/>
    <mergeCell ref="A163:C163"/>
    <mergeCell ref="A164:C164"/>
    <mergeCell ref="B135:D135"/>
    <mergeCell ref="E135:F135"/>
    <mergeCell ref="A154:C154"/>
    <mergeCell ref="A155:C155"/>
    <mergeCell ref="A156:C156"/>
    <mergeCell ref="A157:C157"/>
    <mergeCell ref="A158:C158"/>
    <mergeCell ref="A160:C160"/>
    <mergeCell ref="A149:C149"/>
    <mergeCell ref="A137:K137"/>
    <mergeCell ref="A138:C138"/>
    <mergeCell ref="A139:C139"/>
    <mergeCell ref="A140:C140"/>
    <mergeCell ref="A141:C141"/>
    <mergeCell ref="A142:C142"/>
    <mergeCell ref="L149:L153"/>
    <mergeCell ref="A150:C150"/>
    <mergeCell ref="A151:C151"/>
    <mergeCell ref="A152:C152"/>
    <mergeCell ref="A153:C153"/>
    <mergeCell ref="A143:C143"/>
    <mergeCell ref="A144:C144"/>
    <mergeCell ref="A145:C145"/>
    <mergeCell ref="A146:C146"/>
    <mergeCell ref="A147:C147"/>
    <mergeCell ref="A148:C148"/>
    <mergeCell ref="B132:D132"/>
    <mergeCell ref="E132:F132"/>
    <mergeCell ref="B133:D133"/>
    <mergeCell ref="E133:F133"/>
    <mergeCell ref="B134:D134"/>
    <mergeCell ref="E134:F134"/>
    <mergeCell ref="B129:D129"/>
    <mergeCell ref="E129:F129"/>
    <mergeCell ref="B130:D130"/>
    <mergeCell ref="E130:F130"/>
    <mergeCell ref="B131:D131"/>
    <mergeCell ref="E131:F131"/>
    <mergeCell ref="B126:D126"/>
    <mergeCell ref="E126:F126"/>
    <mergeCell ref="B127:D127"/>
    <mergeCell ref="E127:F127"/>
    <mergeCell ref="B128:D128"/>
    <mergeCell ref="E128:F128"/>
    <mergeCell ref="B123:D123"/>
    <mergeCell ref="E123:F123"/>
    <mergeCell ref="B124:D124"/>
    <mergeCell ref="E124:F124"/>
    <mergeCell ref="B125:D125"/>
    <mergeCell ref="E125:F125"/>
    <mergeCell ref="B120:D120"/>
    <mergeCell ref="E120:F120"/>
    <mergeCell ref="B121:D121"/>
    <mergeCell ref="E121:F121"/>
    <mergeCell ref="B122:D122"/>
    <mergeCell ref="E122:F122"/>
    <mergeCell ref="B117:D117"/>
    <mergeCell ref="E117:F117"/>
    <mergeCell ref="B118:D118"/>
    <mergeCell ref="E118:F118"/>
    <mergeCell ref="B119:D119"/>
    <mergeCell ref="E119:F119"/>
    <mergeCell ref="B114:D114"/>
    <mergeCell ref="E114:F114"/>
    <mergeCell ref="B115:D115"/>
    <mergeCell ref="E115:F115"/>
    <mergeCell ref="B116:D116"/>
    <mergeCell ref="E116:F116"/>
    <mergeCell ref="B111:D111"/>
    <mergeCell ref="E111:F111"/>
    <mergeCell ref="B112:D112"/>
    <mergeCell ref="E112:F112"/>
    <mergeCell ref="B113:D113"/>
    <mergeCell ref="E113:F113"/>
    <mergeCell ref="B108:D108"/>
    <mergeCell ref="E108:F108"/>
    <mergeCell ref="B109:D109"/>
    <mergeCell ref="E109:F109"/>
    <mergeCell ref="B110:D110"/>
    <mergeCell ref="E110:F110"/>
    <mergeCell ref="B105:D105"/>
    <mergeCell ref="E105:F105"/>
    <mergeCell ref="B106:D106"/>
    <mergeCell ref="E106:F106"/>
    <mergeCell ref="B107:D107"/>
    <mergeCell ref="E107:F107"/>
    <mergeCell ref="B102:D102"/>
    <mergeCell ref="E102:F102"/>
    <mergeCell ref="B103:D103"/>
    <mergeCell ref="E103:F103"/>
    <mergeCell ref="B104:D104"/>
    <mergeCell ref="E104:F104"/>
    <mergeCell ref="B99:D99"/>
    <mergeCell ref="E99:F99"/>
    <mergeCell ref="B100:D100"/>
    <mergeCell ref="E100:F100"/>
    <mergeCell ref="B101:D101"/>
    <mergeCell ref="E101:F101"/>
    <mergeCell ref="B96:D96"/>
    <mergeCell ref="E96:F96"/>
    <mergeCell ref="B97:D97"/>
    <mergeCell ref="E97:F97"/>
    <mergeCell ref="B98:D98"/>
    <mergeCell ref="E98:F98"/>
    <mergeCell ref="B93:D93"/>
    <mergeCell ref="E93:F93"/>
    <mergeCell ref="B94:D94"/>
    <mergeCell ref="E94:F94"/>
    <mergeCell ref="B95:D95"/>
    <mergeCell ref="E95:F95"/>
    <mergeCell ref="B90:D90"/>
    <mergeCell ref="E90:F90"/>
    <mergeCell ref="B91:D91"/>
    <mergeCell ref="E91:F91"/>
    <mergeCell ref="B92:D92"/>
    <mergeCell ref="E92:F92"/>
    <mergeCell ref="B87:D87"/>
    <mergeCell ref="E87:F87"/>
    <mergeCell ref="B88:D88"/>
    <mergeCell ref="E88:F88"/>
    <mergeCell ref="B89:D89"/>
    <mergeCell ref="E89:F89"/>
    <mergeCell ref="B84:D84"/>
    <mergeCell ref="E84:F84"/>
    <mergeCell ref="B85:D85"/>
    <mergeCell ref="E85:F85"/>
    <mergeCell ref="B86:D86"/>
    <mergeCell ref="E86:F86"/>
    <mergeCell ref="B81:D81"/>
    <mergeCell ref="E81:F81"/>
    <mergeCell ref="B82:D82"/>
    <mergeCell ref="E82:F82"/>
    <mergeCell ref="B83:D83"/>
    <mergeCell ref="E83:F83"/>
    <mergeCell ref="B79:D79"/>
    <mergeCell ref="E79:F79"/>
    <mergeCell ref="B80:D80"/>
    <mergeCell ref="E80:F80"/>
    <mergeCell ref="E70:F70"/>
    <mergeCell ref="E71:F71"/>
    <mergeCell ref="E72:F72"/>
    <mergeCell ref="E73:F73"/>
    <mergeCell ref="E74:F74"/>
    <mergeCell ref="A76:I76"/>
    <mergeCell ref="B66:B67"/>
    <mergeCell ref="C66:C67"/>
    <mergeCell ref="K66:K67"/>
    <mergeCell ref="L66:L67"/>
    <mergeCell ref="M66:M67"/>
    <mergeCell ref="N66:N67"/>
    <mergeCell ref="O66:O67"/>
    <mergeCell ref="P66:P67"/>
    <mergeCell ref="B78:D78"/>
    <mergeCell ref="E78:F78"/>
    <mergeCell ref="O59:O60"/>
    <mergeCell ref="P59:P60"/>
    <mergeCell ref="A61:P61"/>
    <mergeCell ref="B62:B65"/>
    <mergeCell ref="C62:C65"/>
    <mergeCell ref="K62:K65"/>
    <mergeCell ref="L62:L65"/>
    <mergeCell ref="M62:M65"/>
    <mergeCell ref="N62:N65"/>
    <mergeCell ref="O62:O65"/>
    <mergeCell ref="B59:B60"/>
    <mergeCell ref="C59:C60"/>
    <mergeCell ref="K59:K60"/>
    <mergeCell ref="L59:L60"/>
    <mergeCell ref="M59:M60"/>
    <mergeCell ref="N59:N60"/>
    <mergeCell ref="P62:P65"/>
    <mergeCell ref="A52:P52"/>
    <mergeCell ref="B53:B57"/>
    <mergeCell ref="L53:L58"/>
    <mergeCell ref="M53:M58"/>
    <mergeCell ref="N53:N58"/>
    <mergeCell ref="O53:O58"/>
    <mergeCell ref="P53:P58"/>
    <mergeCell ref="K54:K58"/>
    <mergeCell ref="A47:P47"/>
    <mergeCell ref="K48:K49"/>
    <mergeCell ref="L49:L51"/>
    <mergeCell ref="M49:M51"/>
    <mergeCell ref="N49:N51"/>
    <mergeCell ref="O49:O51"/>
    <mergeCell ref="P49:P51"/>
    <mergeCell ref="A44:P44"/>
    <mergeCell ref="B45:B46"/>
    <mergeCell ref="C45:C46"/>
    <mergeCell ref="K45:K46"/>
    <mergeCell ref="L45:L46"/>
    <mergeCell ref="M45:M46"/>
    <mergeCell ref="N45:N46"/>
    <mergeCell ref="O45:O46"/>
    <mergeCell ref="P45:P46"/>
    <mergeCell ref="B34:B35"/>
    <mergeCell ref="C34:C35"/>
    <mergeCell ref="K34:K35"/>
    <mergeCell ref="K38:K42"/>
    <mergeCell ref="B39:B40"/>
    <mergeCell ref="C39:C40"/>
    <mergeCell ref="B41:B42"/>
    <mergeCell ref="C41:C42"/>
    <mergeCell ref="A27:P27"/>
    <mergeCell ref="A29:P29"/>
    <mergeCell ref="L30:L40"/>
    <mergeCell ref="M30:M40"/>
    <mergeCell ref="N30:N40"/>
    <mergeCell ref="O30:O40"/>
    <mergeCell ref="P30:P40"/>
    <mergeCell ref="K31:K33"/>
    <mergeCell ref="B32:B33"/>
    <mergeCell ref="C32:C33"/>
    <mergeCell ref="B16:B18"/>
    <mergeCell ref="C16:C18"/>
    <mergeCell ref="K16:K18"/>
    <mergeCell ref="A19:P19"/>
    <mergeCell ref="B20:B25"/>
    <mergeCell ref="C20:C25"/>
    <mergeCell ref="K20:K26"/>
    <mergeCell ref="L5:P5"/>
    <mergeCell ref="A7:K7"/>
    <mergeCell ref="A8:P8"/>
    <mergeCell ref="A10:K10"/>
    <mergeCell ref="B11:B14"/>
    <mergeCell ref="C11:C14"/>
    <mergeCell ref="K11:K14"/>
    <mergeCell ref="B5:B6"/>
    <mergeCell ref="C5:C6"/>
    <mergeCell ref="D5:D6"/>
    <mergeCell ref="G5:I5"/>
    <mergeCell ref="J5:J6"/>
    <mergeCell ref="K5:K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80942-2689-464A-8021-0850FA6D3213}">
  <dimension ref="A1:V141"/>
  <sheetViews>
    <sheetView topLeftCell="A54" workbookViewId="0">
      <selection activeCell="B55" sqref="B55:D55"/>
    </sheetView>
  </sheetViews>
  <sheetFormatPr defaultColWidth="9.109375" defaultRowHeight="15.05"/>
  <cols>
    <col min="1" max="1" width="19.5546875" style="1" customWidth="1"/>
    <col min="2" max="2" width="17.44140625" style="1" bestFit="1" customWidth="1"/>
    <col min="3" max="3" width="19.109375" style="1" customWidth="1"/>
    <col min="4" max="4" width="28.88671875" style="1" bestFit="1" customWidth="1"/>
    <col min="5" max="5" width="13.109375" style="1" customWidth="1"/>
    <col min="6" max="6" width="11.88671875" style="1" customWidth="1"/>
    <col min="7" max="7" width="9.109375" style="1"/>
    <col min="8" max="8" width="12.44140625" style="1" customWidth="1"/>
    <col min="9" max="9" width="12" style="1" customWidth="1"/>
    <col min="10" max="10" width="17.5546875" style="1" customWidth="1"/>
    <col min="11" max="11" width="22.44140625" style="1" customWidth="1"/>
    <col min="12" max="16384" width="9.109375" style="1"/>
  </cols>
  <sheetData>
    <row r="1" spans="1:22" s="39" customFormat="1" ht="51.05" customHeight="1">
      <c r="A1" s="34" t="s">
        <v>6</v>
      </c>
      <c r="B1" s="35" t="s">
        <v>7</v>
      </c>
      <c r="C1" s="35" t="s">
        <v>8</v>
      </c>
      <c r="D1" s="35" t="s">
        <v>9</v>
      </c>
      <c r="E1" s="35" t="s">
        <v>10</v>
      </c>
      <c r="F1" s="35" t="s">
        <v>11</v>
      </c>
      <c r="G1" s="35" t="s">
        <v>12</v>
      </c>
      <c r="H1" s="35" t="s">
        <v>13</v>
      </c>
      <c r="I1" s="35" t="s">
        <v>14</v>
      </c>
      <c r="J1" s="35" t="s">
        <v>15</v>
      </c>
      <c r="K1" s="35" t="s">
        <v>16</v>
      </c>
      <c r="L1" s="36" t="s">
        <v>17</v>
      </c>
      <c r="M1" s="160" t="s">
        <v>18</v>
      </c>
      <c r="N1" s="37"/>
      <c r="O1" s="38"/>
      <c r="P1" s="37"/>
    </row>
    <row r="2" spans="1:22" s="39" customFormat="1" ht="15.75" thickBot="1">
      <c r="A2" s="40" t="s">
        <v>19</v>
      </c>
      <c r="B2" s="41" t="s">
        <v>65</v>
      </c>
      <c r="C2" s="41" t="s">
        <v>414</v>
      </c>
      <c r="D2" s="42" t="s">
        <v>415</v>
      </c>
      <c r="E2" s="43" t="s">
        <v>416</v>
      </c>
      <c r="F2" s="44" t="s">
        <v>417</v>
      </c>
      <c r="G2" s="44" t="s">
        <v>418</v>
      </c>
      <c r="H2" s="45" t="s">
        <v>20</v>
      </c>
      <c r="I2" s="46">
        <v>8</v>
      </c>
      <c r="J2" s="45" t="s">
        <v>21</v>
      </c>
      <c r="K2" s="45" t="s">
        <v>22</v>
      </c>
      <c r="L2" s="47" t="s">
        <v>23</v>
      </c>
      <c r="M2" s="476" t="s">
        <v>419</v>
      </c>
      <c r="N2" s="477"/>
      <c r="O2" s="38"/>
      <c r="P2" s="37"/>
      <c r="S2" s="39" t="str" cm="1">
        <f t="array" ref="S2:V2">_xlfn.TEXTSPLIT(C2," "," ",TRUE,1,)</f>
        <v>Ch</v>
      </c>
      <c r="T2" s="39" t="str">
        <v>-</v>
      </c>
      <c r="U2" s="39" t="str">
        <v>80+154</v>
      </c>
      <c r="V2" s="39" t="str">
        <v>-LHS</v>
      </c>
    </row>
    <row r="4" spans="1:22" ht="15.75" thickBot="1"/>
    <row r="5" spans="1:22"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2"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2" ht="15.75">
      <c r="A7" s="410" t="s">
        <v>43</v>
      </c>
      <c r="B7" s="411"/>
      <c r="C7" s="411"/>
      <c r="D7" s="411"/>
      <c r="E7" s="411"/>
      <c r="F7" s="411"/>
      <c r="G7" s="411"/>
      <c r="H7" s="411"/>
      <c r="I7" s="411"/>
      <c r="J7" s="411"/>
      <c r="K7" s="412"/>
      <c r="L7" s="8"/>
      <c r="M7" s="8"/>
      <c r="N7" s="8"/>
      <c r="O7" s="8"/>
      <c r="P7" s="9"/>
    </row>
    <row r="8" spans="1:22" ht="15.75">
      <c r="A8" s="358" t="s">
        <v>258</v>
      </c>
      <c r="B8" s="359"/>
      <c r="C8" s="359"/>
      <c r="D8" s="359"/>
      <c r="E8" s="359"/>
      <c r="F8" s="359"/>
      <c r="G8" s="359"/>
      <c r="H8" s="359"/>
      <c r="I8" s="359"/>
      <c r="J8" s="359"/>
      <c r="K8" s="429"/>
      <c r="L8" s="8"/>
      <c r="M8" s="8"/>
      <c r="N8" s="8"/>
      <c r="O8" s="8"/>
      <c r="P8" s="9"/>
    </row>
    <row r="9" spans="1:22" ht="15.75">
      <c r="A9" s="49" t="s">
        <v>420</v>
      </c>
      <c r="B9" s="11" t="s">
        <v>362</v>
      </c>
      <c r="C9" s="11" t="s">
        <v>363</v>
      </c>
      <c r="D9" s="11" t="s">
        <v>421</v>
      </c>
      <c r="E9" s="92">
        <v>2</v>
      </c>
      <c r="F9" s="11" t="s">
        <v>38</v>
      </c>
      <c r="G9" s="98">
        <f>5*13.2*2</f>
        <v>132</v>
      </c>
      <c r="H9" s="12">
        <v>1.2</v>
      </c>
      <c r="I9" s="12"/>
      <c r="J9" s="13">
        <f>G9*H9</f>
        <v>158.4</v>
      </c>
      <c r="K9" s="362" t="s">
        <v>422</v>
      </c>
      <c r="L9" s="15">
        <v>1</v>
      </c>
      <c r="M9" s="15">
        <v>132</v>
      </c>
      <c r="N9" s="15">
        <v>2</v>
      </c>
      <c r="O9" s="15">
        <v>10</v>
      </c>
      <c r="P9" s="16">
        <f>O9*N9*M9*L9</f>
        <v>2640</v>
      </c>
    </row>
    <row r="10" spans="1:22" ht="31.45">
      <c r="A10" s="49" t="s">
        <v>423</v>
      </c>
      <c r="B10" s="11" t="s">
        <v>366</v>
      </c>
      <c r="C10" s="11" t="s">
        <v>424</v>
      </c>
      <c r="D10" s="11" t="s">
        <v>425</v>
      </c>
      <c r="E10" s="97">
        <v>4</v>
      </c>
      <c r="F10" s="11" t="s">
        <v>38</v>
      </c>
      <c r="G10" s="98">
        <v>13.2</v>
      </c>
      <c r="H10" s="98">
        <f>1.2+0.5+1.2</f>
        <v>2.9</v>
      </c>
      <c r="I10" s="13">
        <v>3</v>
      </c>
      <c r="J10" s="13">
        <f>G10*H10*I10</f>
        <v>114.83999999999997</v>
      </c>
      <c r="K10" s="364"/>
      <c r="L10" s="15">
        <v>1</v>
      </c>
      <c r="M10" s="15">
        <v>12</v>
      </c>
      <c r="N10" s="15">
        <v>13.2</v>
      </c>
      <c r="O10" s="15">
        <v>10</v>
      </c>
      <c r="P10" s="16">
        <f>O10*N10*M10*L10</f>
        <v>1584</v>
      </c>
    </row>
    <row r="11" spans="1:22" ht="15.75">
      <c r="A11" s="49" t="s">
        <v>426</v>
      </c>
      <c r="B11" s="11" t="s">
        <v>70</v>
      </c>
      <c r="C11" s="11" t="s">
        <v>71</v>
      </c>
      <c r="D11" s="11" t="s">
        <v>427</v>
      </c>
      <c r="E11" s="161">
        <v>5</v>
      </c>
      <c r="F11" s="11" t="s">
        <v>156</v>
      </c>
      <c r="G11" s="12">
        <v>1</v>
      </c>
      <c r="H11" s="12"/>
      <c r="I11" s="12"/>
      <c r="J11" s="13">
        <f>G11</f>
        <v>1</v>
      </c>
      <c r="K11" s="162" t="s">
        <v>428</v>
      </c>
      <c r="L11" s="15"/>
      <c r="M11" s="15"/>
      <c r="N11" s="15"/>
      <c r="O11" s="15"/>
      <c r="P11" s="16"/>
    </row>
    <row r="12" spans="1:22" ht="15.75">
      <c r="A12" s="49" t="s">
        <v>429</v>
      </c>
      <c r="B12" s="117" t="s">
        <v>366</v>
      </c>
      <c r="C12" s="117" t="s">
        <v>424</v>
      </c>
      <c r="D12" s="11" t="s">
        <v>430</v>
      </c>
      <c r="E12" s="92">
        <v>7</v>
      </c>
      <c r="F12" s="11" t="s">
        <v>38</v>
      </c>
      <c r="G12" s="12">
        <v>1</v>
      </c>
      <c r="H12" s="12">
        <v>1</v>
      </c>
      <c r="I12" s="12"/>
      <c r="J12" s="13"/>
      <c r="K12" s="123" t="s">
        <v>422</v>
      </c>
      <c r="L12" s="15"/>
      <c r="M12" s="15"/>
      <c r="N12" s="15"/>
      <c r="O12" s="15"/>
      <c r="P12" s="16"/>
    </row>
    <row r="13" spans="1:22" ht="15.75">
      <c r="A13" s="49"/>
      <c r="B13" s="11"/>
      <c r="C13" s="11"/>
      <c r="D13" s="11"/>
      <c r="E13" s="11"/>
      <c r="F13" s="11"/>
      <c r="G13" s="12"/>
      <c r="H13" s="12"/>
      <c r="I13" s="12"/>
      <c r="J13" s="13"/>
      <c r="K13" s="14"/>
      <c r="L13" s="15"/>
      <c r="M13" s="15"/>
      <c r="N13" s="15"/>
      <c r="O13" s="15"/>
      <c r="P13" s="16"/>
    </row>
    <row r="14" spans="1:22" ht="15.75">
      <c r="A14" s="358" t="s">
        <v>265</v>
      </c>
      <c r="B14" s="359"/>
      <c r="C14" s="359"/>
      <c r="D14" s="359"/>
      <c r="E14" s="359"/>
      <c r="F14" s="359"/>
      <c r="G14" s="359"/>
      <c r="H14" s="359"/>
      <c r="I14" s="359"/>
      <c r="J14" s="359"/>
      <c r="K14" s="429"/>
      <c r="L14" s="8"/>
      <c r="M14" s="8"/>
      <c r="N14" s="8"/>
      <c r="O14" s="8"/>
      <c r="P14" s="9"/>
    </row>
    <row r="15" spans="1:22" ht="15.75">
      <c r="A15" s="49" t="s">
        <v>423</v>
      </c>
      <c r="B15" s="11" t="s">
        <v>366</v>
      </c>
      <c r="C15" s="11" t="s">
        <v>424</v>
      </c>
      <c r="D15" s="11" t="s">
        <v>431</v>
      </c>
      <c r="E15" s="97">
        <v>4</v>
      </c>
      <c r="F15" s="11" t="s">
        <v>38</v>
      </c>
      <c r="G15" s="98">
        <v>13.2</v>
      </c>
      <c r="H15" s="98">
        <f>1.2+0.5+1.2</f>
        <v>2.9</v>
      </c>
      <c r="I15" s="13">
        <v>3</v>
      </c>
      <c r="J15" s="13">
        <f>G15*H15*I15</f>
        <v>114.83999999999997</v>
      </c>
      <c r="K15" s="117" t="s">
        <v>422</v>
      </c>
      <c r="L15" s="15">
        <v>1</v>
      </c>
      <c r="M15" s="15">
        <v>12</v>
      </c>
      <c r="N15" s="15">
        <v>13.2</v>
      </c>
      <c r="O15" s="15">
        <v>10</v>
      </c>
      <c r="P15" s="16">
        <f>O15*N15*M15*L15</f>
        <v>1584</v>
      </c>
    </row>
    <row r="16" spans="1:22" ht="15.75">
      <c r="A16" s="49"/>
      <c r="B16" s="11"/>
      <c r="C16" s="11"/>
      <c r="D16" s="11"/>
      <c r="E16" s="92"/>
      <c r="F16" s="11"/>
      <c r="G16" s="12"/>
      <c r="H16" s="12"/>
      <c r="I16" s="12"/>
      <c r="J16" s="13"/>
      <c r="K16" s="14"/>
      <c r="L16" s="15"/>
      <c r="M16" s="15"/>
      <c r="N16" s="15"/>
      <c r="O16" s="15"/>
      <c r="P16" s="16"/>
    </row>
    <row r="17" spans="1:16" ht="15.75">
      <c r="A17" s="358" t="s">
        <v>271</v>
      </c>
      <c r="B17" s="359"/>
      <c r="C17" s="359"/>
      <c r="D17" s="359"/>
      <c r="E17" s="359"/>
      <c r="F17" s="359"/>
      <c r="G17" s="359"/>
      <c r="H17" s="359"/>
      <c r="I17" s="359"/>
      <c r="J17" s="359"/>
      <c r="K17" s="429"/>
      <c r="L17" s="8"/>
      <c r="M17" s="8"/>
      <c r="N17" s="8"/>
      <c r="O17" s="8"/>
      <c r="P17" s="9"/>
    </row>
    <row r="18" spans="1:16" ht="50.25" customHeight="1">
      <c r="A18" s="49" t="s">
        <v>423</v>
      </c>
      <c r="B18" s="11" t="s">
        <v>366</v>
      </c>
      <c r="C18" s="11" t="s">
        <v>424</v>
      </c>
      <c r="D18" s="11" t="s">
        <v>432</v>
      </c>
      <c r="E18" s="97">
        <v>4</v>
      </c>
      <c r="F18" s="11" t="s">
        <v>38</v>
      </c>
      <c r="G18" s="98">
        <v>13.2</v>
      </c>
      <c r="H18" s="98">
        <f>1.2+0.5+1.2</f>
        <v>2.9</v>
      </c>
      <c r="I18" s="13">
        <v>3</v>
      </c>
      <c r="J18" s="13">
        <f>G18*H18*I18</f>
        <v>114.83999999999997</v>
      </c>
      <c r="K18" s="117" t="s">
        <v>422</v>
      </c>
      <c r="L18" s="15">
        <v>1</v>
      </c>
      <c r="M18" s="15">
        <v>12</v>
      </c>
      <c r="N18" s="15">
        <v>13.2</v>
      </c>
      <c r="O18" s="15">
        <v>10</v>
      </c>
      <c r="P18" s="16">
        <f>O18*N18*M18*L18</f>
        <v>1584</v>
      </c>
    </row>
    <row r="19" spans="1:16" ht="15.75">
      <c r="A19" s="49"/>
      <c r="B19" s="11"/>
      <c r="C19" s="11"/>
      <c r="D19" s="11"/>
      <c r="E19" s="11"/>
      <c r="F19" s="11"/>
      <c r="G19" s="12"/>
      <c r="H19" s="12"/>
      <c r="I19" s="12"/>
      <c r="J19" s="13"/>
      <c r="K19" s="14"/>
      <c r="L19" s="15"/>
      <c r="M19" s="15"/>
      <c r="N19" s="15"/>
      <c r="O19" s="15"/>
      <c r="P19" s="16"/>
    </row>
    <row r="20" spans="1:16" ht="15.75">
      <c r="A20" s="358" t="s">
        <v>272</v>
      </c>
      <c r="B20" s="359"/>
      <c r="C20" s="359"/>
      <c r="D20" s="359"/>
      <c r="E20" s="359"/>
      <c r="F20" s="359"/>
      <c r="G20" s="359"/>
      <c r="H20" s="359"/>
      <c r="I20" s="359"/>
      <c r="J20" s="359"/>
      <c r="K20" s="429"/>
      <c r="L20" s="8"/>
      <c r="M20" s="8"/>
      <c r="N20" s="8"/>
      <c r="O20" s="8"/>
      <c r="P20" s="9"/>
    </row>
    <row r="21" spans="1:16" ht="15.75">
      <c r="A21" s="49" t="s">
        <v>423</v>
      </c>
      <c r="B21" s="11" t="s">
        <v>366</v>
      </c>
      <c r="C21" s="11" t="s">
        <v>424</v>
      </c>
      <c r="D21" s="11" t="s">
        <v>433</v>
      </c>
      <c r="E21" s="97">
        <v>4</v>
      </c>
      <c r="F21" s="11" t="s">
        <v>38</v>
      </c>
      <c r="G21" s="98">
        <v>13.2</v>
      </c>
      <c r="H21" s="98">
        <f>1.2+0.5+1.2</f>
        <v>2.9</v>
      </c>
      <c r="I21" s="13">
        <v>3</v>
      </c>
      <c r="J21" s="13">
        <f>G21*H21*I21</f>
        <v>114.83999999999997</v>
      </c>
      <c r="K21" s="117" t="s">
        <v>422</v>
      </c>
      <c r="L21" s="15">
        <v>1</v>
      </c>
      <c r="M21" s="15">
        <v>12</v>
      </c>
      <c r="N21" s="15">
        <v>13.2</v>
      </c>
      <c r="O21" s="15">
        <v>10</v>
      </c>
      <c r="P21" s="16">
        <f>O21*N21*M21*L21</f>
        <v>1584</v>
      </c>
    </row>
    <row r="22" spans="1:16" ht="15.75">
      <c r="A22" s="49"/>
      <c r="B22" s="11"/>
      <c r="C22" s="11"/>
      <c r="D22" s="11"/>
      <c r="E22" s="11"/>
      <c r="F22" s="11"/>
      <c r="G22" s="12"/>
      <c r="H22" s="12"/>
      <c r="I22" s="12"/>
      <c r="J22" s="13"/>
      <c r="K22" s="14"/>
      <c r="L22" s="15"/>
      <c r="M22" s="15"/>
      <c r="N22" s="15"/>
      <c r="O22" s="15"/>
      <c r="P22" s="16"/>
    </row>
    <row r="23" spans="1:16" ht="15.75">
      <c r="A23" s="358" t="s">
        <v>273</v>
      </c>
      <c r="B23" s="359"/>
      <c r="C23" s="359"/>
      <c r="D23" s="359"/>
      <c r="E23" s="359"/>
      <c r="F23" s="359"/>
      <c r="G23" s="359"/>
      <c r="H23" s="359"/>
      <c r="I23" s="359"/>
      <c r="J23" s="359"/>
      <c r="K23" s="429"/>
      <c r="L23" s="8"/>
      <c r="M23" s="8"/>
      <c r="N23" s="8"/>
      <c r="O23" s="8"/>
      <c r="P23" s="9"/>
    </row>
    <row r="24" spans="1:16" ht="15.75">
      <c r="A24" s="49" t="s">
        <v>423</v>
      </c>
      <c r="B24" s="11" t="s">
        <v>366</v>
      </c>
      <c r="C24" s="11" t="s">
        <v>424</v>
      </c>
      <c r="D24" s="11" t="s">
        <v>433</v>
      </c>
      <c r="E24" s="97">
        <v>4</v>
      </c>
      <c r="F24" s="11" t="s">
        <v>38</v>
      </c>
      <c r="G24" s="98">
        <v>13.2</v>
      </c>
      <c r="H24" s="98">
        <f>1.2+0.5+1.2</f>
        <v>2.9</v>
      </c>
      <c r="I24" s="13">
        <v>3</v>
      </c>
      <c r="J24" s="13">
        <f>G24*H24*I24</f>
        <v>114.83999999999997</v>
      </c>
      <c r="K24" s="117" t="s">
        <v>422</v>
      </c>
      <c r="L24" s="15">
        <v>1</v>
      </c>
      <c r="M24" s="15">
        <v>12</v>
      </c>
      <c r="N24" s="15">
        <v>13.2</v>
      </c>
      <c r="O24" s="15">
        <v>10</v>
      </c>
      <c r="P24" s="16">
        <f>O24*N24*M24*L24</f>
        <v>1584</v>
      </c>
    </row>
    <row r="25" spans="1:16" ht="15.75">
      <c r="A25" s="49"/>
      <c r="B25" s="11"/>
      <c r="C25" s="11"/>
      <c r="D25" s="11"/>
      <c r="E25" s="11"/>
      <c r="F25" s="11"/>
      <c r="G25" s="12"/>
      <c r="H25" s="12"/>
      <c r="I25" s="12"/>
      <c r="J25" s="13"/>
      <c r="K25" s="14"/>
      <c r="L25" s="15"/>
      <c r="M25" s="15"/>
      <c r="N25" s="15"/>
      <c r="O25" s="15"/>
      <c r="P25" s="16"/>
    </row>
    <row r="26" spans="1:16" ht="15.75">
      <c r="A26" s="17"/>
      <c r="B26" s="18"/>
      <c r="C26" s="18"/>
      <c r="D26" s="18"/>
      <c r="E26" s="478" t="s">
        <v>44</v>
      </c>
      <c r="F26" s="479"/>
      <c r="G26" s="480"/>
      <c r="H26" s="20" t="s">
        <v>98</v>
      </c>
      <c r="I26" s="135">
        <f>J11</f>
        <v>1</v>
      </c>
      <c r="J26" s="135"/>
      <c r="K26" s="136"/>
      <c r="L26" s="8"/>
      <c r="M26" s="8"/>
      <c r="N26" s="8"/>
      <c r="O26" s="8"/>
      <c r="P26" s="9"/>
    </row>
    <row r="27" spans="1:16" ht="15.75">
      <c r="A27" s="17"/>
      <c r="B27" s="18"/>
      <c r="C27" s="18"/>
      <c r="D27" s="18"/>
      <c r="E27" s="478" t="s">
        <v>434</v>
      </c>
      <c r="F27" s="479"/>
      <c r="G27" s="480"/>
      <c r="H27" s="20" t="s">
        <v>217</v>
      </c>
      <c r="I27" s="135"/>
      <c r="J27" s="135"/>
      <c r="K27" s="136"/>
      <c r="L27" s="8"/>
      <c r="M27" s="8"/>
      <c r="N27" s="8"/>
      <c r="O27" s="8"/>
      <c r="P27" s="9"/>
    </row>
    <row r="28" spans="1:16" ht="15.75">
      <c r="A28" s="17"/>
      <c r="B28" s="18"/>
      <c r="C28" s="18"/>
      <c r="D28" s="18"/>
      <c r="E28" s="478" t="s">
        <v>40</v>
      </c>
      <c r="F28" s="479"/>
      <c r="G28" s="480"/>
      <c r="H28" s="20" t="s">
        <v>45</v>
      </c>
      <c r="I28" s="135"/>
      <c r="J28" s="135"/>
      <c r="K28" s="136"/>
      <c r="L28" s="8"/>
      <c r="M28" s="8"/>
      <c r="N28" s="8"/>
      <c r="O28" s="8"/>
      <c r="P28" s="9"/>
    </row>
    <row r="29" spans="1:16" ht="15.75">
      <c r="A29" s="17"/>
      <c r="B29" s="18"/>
      <c r="C29" s="18"/>
      <c r="D29" s="18"/>
      <c r="E29" s="478" t="s">
        <v>435</v>
      </c>
      <c r="F29" s="479"/>
      <c r="G29" s="480"/>
      <c r="H29" s="20" t="s">
        <v>217</v>
      </c>
      <c r="I29" s="135"/>
      <c r="J29" s="135"/>
      <c r="K29" s="136"/>
      <c r="L29" s="8"/>
      <c r="M29" s="8"/>
      <c r="N29" s="8"/>
      <c r="O29" s="8"/>
      <c r="P29" s="9"/>
    </row>
    <row r="30" spans="1:16" ht="15.75">
      <c r="A30" s="17"/>
      <c r="B30" s="18"/>
      <c r="C30" s="18"/>
      <c r="D30" s="18"/>
      <c r="E30" s="478" t="s">
        <v>422</v>
      </c>
      <c r="F30" s="479"/>
      <c r="G30" s="480"/>
      <c r="H30" s="20" t="s">
        <v>45</v>
      </c>
      <c r="I30" s="135">
        <f>J9+J10+J12+J15+J18+J24+J21</f>
        <v>732.59999999999991</v>
      </c>
      <c r="J30" s="18"/>
      <c r="K30" s="19"/>
      <c r="L30" s="8"/>
      <c r="M30" s="8"/>
      <c r="N30" s="8"/>
      <c r="O30" s="8"/>
      <c r="P30" s="9"/>
    </row>
    <row r="31" spans="1:16" ht="15.75">
      <c r="A31" s="17"/>
      <c r="B31" s="18"/>
      <c r="C31" s="18"/>
      <c r="D31" s="18"/>
      <c r="E31" s="481" t="s">
        <v>387</v>
      </c>
      <c r="F31" s="482"/>
      <c r="G31" s="483"/>
      <c r="H31" s="20" t="s">
        <v>54</v>
      </c>
      <c r="I31" s="135">
        <v>0</v>
      </c>
      <c r="J31" s="18"/>
      <c r="K31" s="19"/>
      <c r="L31" s="8"/>
      <c r="M31" s="8"/>
      <c r="N31" s="8"/>
      <c r="O31" s="8"/>
      <c r="P31" s="9"/>
    </row>
    <row r="32" spans="1:16" ht="15.75">
      <c r="A32" s="17"/>
      <c r="B32" s="18"/>
      <c r="C32" s="18"/>
      <c r="D32" s="18"/>
      <c r="E32" s="18"/>
      <c r="F32" s="18"/>
      <c r="G32" s="18"/>
      <c r="H32" s="18"/>
      <c r="I32" s="135"/>
      <c r="J32" s="18"/>
      <c r="K32" s="19"/>
      <c r="L32" s="8"/>
      <c r="M32" s="8"/>
      <c r="N32" s="8"/>
      <c r="O32" s="8"/>
      <c r="P32" s="9"/>
    </row>
    <row r="33" spans="1:16" ht="15.75">
      <c r="A33" s="17"/>
      <c r="B33" s="18"/>
      <c r="C33" s="18"/>
      <c r="D33" s="18"/>
      <c r="E33" s="18"/>
      <c r="F33" s="18"/>
      <c r="G33" s="18"/>
      <c r="H33" s="18"/>
      <c r="I33" s="18"/>
      <c r="J33" s="18"/>
      <c r="K33" s="19"/>
      <c r="L33" s="8"/>
      <c r="M33" s="8"/>
      <c r="N33" s="8"/>
      <c r="O33" s="8"/>
      <c r="P33" s="9"/>
    </row>
    <row r="34" spans="1:16" ht="15.75">
      <c r="A34" s="377" t="s">
        <v>46</v>
      </c>
      <c r="B34" s="378"/>
      <c r="C34" s="378"/>
      <c r="D34" s="378"/>
      <c r="E34" s="378"/>
      <c r="F34" s="378"/>
      <c r="G34" s="378"/>
      <c r="H34" s="378"/>
      <c r="I34" s="378"/>
      <c r="J34" s="22"/>
      <c r="K34" s="19"/>
      <c r="L34" s="8"/>
      <c r="M34" s="8"/>
      <c r="N34" s="8"/>
      <c r="O34" s="8"/>
      <c r="P34" s="9"/>
    </row>
    <row r="35" spans="1:16" ht="16.399999999999999" thickBot="1">
      <c r="A35" s="27" t="s">
        <v>47</v>
      </c>
      <c r="B35" s="379" t="s">
        <v>48</v>
      </c>
      <c r="C35" s="379"/>
      <c r="D35" s="379"/>
      <c r="E35" s="379" t="s">
        <v>49</v>
      </c>
      <c r="F35" s="379"/>
      <c r="G35" s="28" t="s">
        <v>50</v>
      </c>
      <c r="H35" s="28" t="s">
        <v>51</v>
      </c>
      <c r="I35" s="28" t="s">
        <v>52</v>
      </c>
      <c r="J35" s="28" t="s">
        <v>5</v>
      </c>
      <c r="K35" s="32"/>
      <c r="M35" s="25"/>
      <c r="N35" s="25"/>
      <c r="O35" s="25"/>
      <c r="P35" s="26">
        <f>SUM(P7:P34)</f>
        <v>10560</v>
      </c>
    </row>
    <row r="36" spans="1:16" ht="222.05" customHeight="1" thickTop="1">
      <c r="A36" s="31">
        <v>1</v>
      </c>
      <c r="B36" s="380" t="s">
        <v>104</v>
      </c>
      <c r="C36" s="381"/>
      <c r="D36" s="382"/>
      <c r="E36" s="383" t="s">
        <v>53</v>
      </c>
      <c r="F36" s="384"/>
      <c r="G36" s="24" t="s">
        <v>105</v>
      </c>
      <c r="H36" s="30">
        <f>K100</f>
        <v>2</v>
      </c>
      <c r="I36" s="24"/>
      <c r="J36" s="24"/>
      <c r="K36" s="32"/>
    </row>
    <row r="37" spans="1:16" ht="222.05" customHeight="1">
      <c r="A37" s="31">
        <v>2</v>
      </c>
      <c r="B37" s="380" t="s">
        <v>139</v>
      </c>
      <c r="C37" s="381"/>
      <c r="D37" s="382"/>
      <c r="E37" s="383" t="s">
        <v>140</v>
      </c>
      <c r="F37" s="384" t="s">
        <v>140</v>
      </c>
      <c r="G37" s="24" t="s">
        <v>141</v>
      </c>
      <c r="H37" s="24"/>
      <c r="I37" s="24"/>
      <c r="J37" s="24"/>
      <c r="K37" s="32"/>
    </row>
    <row r="38" spans="1:16" ht="222.05" customHeight="1">
      <c r="A38" s="31">
        <v>3</v>
      </c>
      <c r="B38" s="380" t="s">
        <v>142</v>
      </c>
      <c r="C38" s="381"/>
      <c r="D38" s="382"/>
      <c r="E38" s="383" t="s">
        <v>143</v>
      </c>
      <c r="F38" s="384" t="s">
        <v>143</v>
      </c>
      <c r="G38" s="24" t="s">
        <v>144</v>
      </c>
      <c r="H38" s="24"/>
      <c r="I38" s="24"/>
      <c r="J38" s="24"/>
      <c r="K38" s="32"/>
    </row>
    <row r="39" spans="1:16" ht="222.05" customHeight="1">
      <c r="A39" s="31">
        <v>4</v>
      </c>
      <c r="B39" s="380" t="s">
        <v>145</v>
      </c>
      <c r="C39" s="381"/>
      <c r="D39" s="382"/>
      <c r="E39" s="383" t="s">
        <v>146</v>
      </c>
      <c r="F39" s="384" t="s">
        <v>146</v>
      </c>
      <c r="G39" s="24" t="s">
        <v>38</v>
      </c>
      <c r="H39" s="24"/>
      <c r="I39" s="24"/>
      <c r="J39" s="24"/>
      <c r="K39" s="32"/>
    </row>
    <row r="40" spans="1:16" ht="222.05" customHeight="1">
      <c r="A40" s="31">
        <v>5</v>
      </c>
      <c r="B40" s="380" t="s">
        <v>147</v>
      </c>
      <c r="C40" s="381"/>
      <c r="D40" s="382"/>
      <c r="E40" s="383" t="s">
        <v>148</v>
      </c>
      <c r="F40" s="384" t="s">
        <v>148</v>
      </c>
      <c r="G40" s="24" t="s">
        <v>141</v>
      </c>
      <c r="H40" s="24"/>
      <c r="I40" s="24"/>
      <c r="J40" s="24"/>
      <c r="K40" s="32"/>
    </row>
    <row r="41" spans="1:16" ht="222.05" customHeight="1">
      <c r="A41" s="31">
        <v>6</v>
      </c>
      <c r="B41" s="380" t="s">
        <v>136</v>
      </c>
      <c r="C41" s="381"/>
      <c r="D41" s="382"/>
      <c r="E41" s="383" t="s">
        <v>137</v>
      </c>
      <c r="F41" s="384" t="s">
        <v>137</v>
      </c>
      <c r="G41" s="24" t="s">
        <v>54</v>
      </c>
      <c r="H41" s="30">
        <f>K105</f>
        <v>11616</v>
      </c>
      <c r="I41" s="24"/>
      <c r="J41" s="24"/>
      <c r="K41" s="32"/>
    </row>
    <row r="42" spans="1:16" ht="222.05" customHeight="1">
      <c r="A42" s="31">
        <v>7</v>
      </c>
      <c r="B42" s="380" t="s">
        <v>149</v>
      </c>
      <c r="C42" s="381"/>
      <c r="D42" s="382"/>
      <c r="E42" s="383" t="s">
        <v>150</v>
      </c>
      <c r="F42" s="384" t="s">
        <v>150</v>
      </c>
      <c r="G42" s="24" t="s">
        <v>151</v>
      </c>
      <c r="H42" s="24"/>
      <c r="I42" s="24"/>
      <c r="J42" s="24"/>
      <c r="K42" s="32"/>
    </row>
    <row r="43" spans="1:16" ht="222.05" customHeight="1">
      <c r="A43" s="31">
        <v>8</v>
      </c>
      <c r="B43" s="380" t="s">
        <v>152</v>
      </c>
      <c r="C43" s="381" t="s">
        <v>152</v>
      </c>
      <c r="D43" s="382" t="s">
        <v>152</v>
      </c>
      <c r="E43" s="383" t="s">
        <v>153</v>
      </c>
      <c r="F43" s="384" t="s">
        <v>153</v>
      </c>
      <c r="G43" s="24" t="s">
        <v>45</v>
      </c>
      <c r="H43" s="24"/>
      <c r="I43" s="24"/>
      <c r="J43" s="24"/>
      <c r="K43" s="32"/>
    </row>
    <row r="44" spans="1:16" ht="222.05" customHeight="1">
      <c r="A44" s="31">
        <v>9</v>
      </c>
      <c r="B44" s="380" t="s">
        <v>154</v>
      </c>
      <c r="C44" s="381" t="s">
        <v>154</v>
      </c>
      <c r="D44" s="382" t="s">
        <v>154</v>
      </c>
      <c r="E44" s="383" t="s">
        <v>155</v>
      </c>
      <c r="F44" s="384" t="s">
        <v>155</v>
      </c>
      <c r="G44" s="24" t="s">
        <v>156</v>
      </c>
      <c r="H44" s="24"/>
      <c r="I44" s="24"/>
      <c r="J44" s="24"/>
      <c r="K44" s="32"/>
    </row>
    <row r="45" spans="1:16" ht="222.05" customHeight="1">
      <c r="A45" s="31">
        <v>10</v>
      </c>
      <c r="B45" s="380" t="s">
        <v>157</v>
      </c>
      <c r="C45" s="381" t="s">
        <v>157</v>
      </c>
      <c r="D45" s="382" t="s">
        <v>157</v>
      </c>
      <c r="E45" s="383" t="s">
        <v>158</v>
      </c>
      <c r="F45" s="384" t="s">
        <v>158</v>
      </c>
      <c r="G45" s="24" t="s">
        <v>156</v>
      </c>
      <c r="H45" s="24"/>
      <c r="I45" s="24"/>
      <c r="J45" s="24"/>
      <c r="K45" s="32"/>
    </row>
    <row r="46" spans="1:16" ht="222.05" customHeight="1">
      <c r="A46" s="31">
        <v>11</v>
      </c>
      <c r="B46" s="380" t="s">
        <v>159</v>
      </c>
      <c r="C46" s="381" t="s">
        <v>159</v>
      </c>
      <c r="D46" s="382" t="s">
        <v>159</v>
      </c>
      <c r="E46" s="383" t="s">
        <v>160</v>
      </c>
      <c r="F46" s="384" t="s">
        <v>160</v>
      </c>
      <c r="G46" s="24" t="s">
        <v>156</v>
      </c>
      <c r="H46" s="24"/>
      <c r="I46" s="24"/>
      <c r="J46" s="24"/>
      <c r="K46" s="32"/>
    </row>
    <row r="47" spans="1:16" ht="222.05" customHeight="1">
      <c r="A47" s="31">
        <v>12</v>
      </c>
      <c r="B47" s="380" t="s">
        <v>161</v>
      </c>
      <c r="C47" s="381" t="s">
        <v>161</v>
      </c>
      <c r="D47" s="382" t="s">
        <v>161</v>
      </c>
      <c r="E47" s="383" t="s">
        <v>162</v>
      </c>
      <c r="F47" s="384" t="s">
        <v>162</v>
      </c>
      <c r="G47" s="24" t="s">
        <v>156</v>
      </c>
      <c r="H47" s="30"/>
      <c r="I47" s="24"/>
      <c r="J47" s="24"/>
      <c r="K47" s="32"/>
    </row>
    <row r="48" spans="1:16" ht="222.05" customHeight="1">
      <c r="A48" s="31">
        <v>13</v>
      </c>
      <c r="B48" s="380" t="s">
        <v>163</v>
      </c>
      <c r="C48" s="381" t="s">
        <v>163</v>
      </c>
      <c r="D48" s="382" t="s">
        <v>163</v>
      </c>
      <c r="E48" s="383" t="s">
        <v>164</v>
      </c>
      <c r="F48" s="384" t="s">
        <v>164</v>
      </c>
      <c r="G48" s="24" t="s">
        <v>156</v>
      </c>
      <c r="H48" s="24"/>
      <c r="I48" s="24"/>
      <c r="J48" s="24"/>
      <c r="K48" s="32"/>
    </row>
    <row r="49" spans="1:11" ht="222.05" customHeight="1">
      <c r="A49" s="31">
        <v>14</v>
      </c>
      <c r="B49" s="380" t="s">
        <v>165</v>
      </c>
      <c r="C49" s="381" t="s">
        <v>165</v>
      </c>
      <c r="D49" s="382" t="s">
        <v>165</v>
      </c>
      <c r="E49" s="383" t="s">
        <v>166</v>
      </c>
      <c r="F49" s="384" t="s">
        <v>166</v>
      </c>
      <c r="G49" s="24" t="s">
        <v>156</v>
      </c>
      <c r="H49" s="24"/>
      <c r="I49" s="24"/>
      <c r="J49" s="24"/>
      <c r="K49" s="32"/>
    </row>
    <row r="50" spans="1:11" ht="222.05" customHeight="1">
      <c r="A50" s="31">
        <v>15</v>
      </c>
      <c r="B50" s="380" t="s">
        <v>167</v>
      </c>
      <c r="C50" s="381" t="s">
        <v>167</v>
      </c>
      <c r="D50" s="382" t="s">
        <v>167</v>
      </c>
      <c r="E50" s="383" t="s">
        <v>168</v>
      </c>
      <c r="F50" s="384" t="s">
        <v>168</v>
      </c>
      <c r="G50" s="24" t="s">
        <v>141</v>
      </c>
      <c r="H50" s="24"/>
      <c r="I50" s="24"/>
      <c r="J50" s="24"/>
      <c r="K50" s="32"/>
    </row>
    <row r="51" spans="1:11" ht="222.05" customHeight="1">
      <c r="A51" s="31">
        <v>16</v>
      </c>
      <c r="B51" s="380" t="s">
        <v>169</v>
      </c>
      <c r="C51" s="381" t="s">
        <v>169</v>
      </c>
      <c r="D51" s="382" t="s">
        <v>169</v>
      </c>
      <c r="E51" s="383" t="s">
        <v>170</v>
      </c>
      <c r="F51" s="384" t="s">
        <v>170</v>
      </c>
      <c r="G51" s="24" t="s">
        <v>45</v>
      </c>
      <c r="H51" s="24"/>
      <c r="I51" s="24"/>
      <c r="J51" s="24"/>
      <c r="K51" s="32"/>
    </row>
    <row r="52" spans="1:11" ht="103.6" customHeight="1">
      <c r="A52" s="31">
        <v>17</v>
      </c>
      <c r="B52" s="380" t="s">
        <v>171</v>
      </c>
      <c r="C52" s="381" t="s">
        <v>171</v>
      </c>
      <c r="D52" s="382" t="s">
        <v>171</v>
      </c>
      <c r="E52" s="383" t="s">
        <v>172</v>
      </c>
      <c r="F52" s="384" t="s">
        <v>172</v>
      </c>
      <c r="G52" s="24"/>
      <c r="H52" s="24"/>
      <c r="I52" s="24"/>
      <c r="J52" s="24"/>
      <c r="K52" s="32"/>
    </row>
    <row r="53" spans="1:11" ht="222.05" customHeight="1">
      <c r="A53" s="31">
        <v>17.100000000000001</v>
      </c>
      <c r="B53" s="380" t="s">
        <v>173</v>
      </c>
      <c r="C53" s="381" t="s">
        <v>173</v>
      </c>
      <c r="D53" s="382" t="s">
        <v>173</v>
      </c>
      <c r="E53" s="383" t="s">
        <v>174</v>
      </c>
      <c r="F53" s="384" t="s">
        <v>174</v>
      </c>
      <c r="G53" s="24" t="s">
        <v>141</v>
      </c>
      <c r="H53" s="24"/>
      <c r="I53" s="24"/>
      <c r="J53" s="24"/>
      <c r="K53" s="32"/>
    </row>
    <row r="54" spans="1:11" ht="222.05" customHeight="1">
      <c r="A54" s="31">
        <v>17.2</v>
      </c>
      <c r="B54" s="380" t="s">
        <v>175</v>
      </c>
      <c r="C54" s="381" t="s">
        <v>175</v>
      </c>
      <c r="D54" s="382" t="s">
        <v>175</v>
      </c>
      <c r="E54" s="383" t="s">
        <v>176</v>
      </c>
      <c r="F54" s="384" t="s">
        <v>176</v>
      </c>
      <c r="G54" s="24" t="s">
        <v>141</v>
      </c>
      <c r="H54" s="24"/>
      <c r="I54" s="24"/>
      <c r="J54" s="24"/>
      <c r="K54" s="32"/>
    </row>
    <row r="55" spans="1:11" ht="222.05" customHeight="1">
      <c r="A55" s="31">
        <v>17.3</v>
      </c>
      <c r="B55" s="380" t="s">
        <v>177</v>
      </c>
      <c r="C55" s="381" t="s">
        <v>177</v>
      </c>
      <c r="D55" s="382" t="s">
        <v>177</v>
      </c>
      <c r="E55" s="383" t="s">
        <v>178</v>
      </c>
      <c r="F55" s="384" t="s">
        <v>178</v>
      </c>
      <c r="G55" s="24" t="s">
        <v>141</v>
      </c>
      <c r="H55" s="24"/>
      <c r="I55" s="24"/>
      <c r="J55" s="24"/>
      <c r="K55" s="32"/>
    </row>
    <row r="56" spans="1:11" ht="222.05" customHeight="1">
      <c r="A56" s="31">
        <v>18</v>
      </c>
      <c r="B56" s="380" t="s">
        <v>179</v>
      </c>
      <c r="C56" s="381" t="s">
        <v>179</v>
      </c>
      <c r="D56" s="382" t="s">
        <v>179</v>
      </c>
      <c r="E56" s="383" t="s">
        <v>180</v>
      </c>
      <c r="F56" s="384" t="s">
        <v>180</v>
      </c>
      <c r="G56" s="24" t="s">
        <v>141</v>
      </c>
      <c r="H56" s="24"/>
      <c r="I56" s="24"/>
      <c r="J56" s="24"/>
      <c r="K56" s="32"/>
    </row>
    <row r="57" spans="1:11" ht="117" customHeight="1">
      <c r="A57" s="31">
        <v>19</v>
      </c>
      <c r="B57" s="380" t="s">
        <v>181</v>
      </c>
      <c r="C57" s="381" t="s">
        <v>181</v>
      </c>
      <c r="D57" s="382" t="s">
        <v>181</v>
      </c>
      <c r="E57" s="383" t="s">
        <v>182</v>
      </c>
      <c r="F57" s="384" t="s">
        <v>182</v>
      </c>
      <c r="G57" s="24"/>
      <c r="H57" s="24"/>
      <c r="I57" s="24"/>
      <c r="J57" s="24"/>
      <c r="K57" s="32"/>
    </row>
    <row r="58" spans="1:11" ht="222.05" customHeight="1">
      <c r="A58" s="31">
        <v>19.100000000000001</v>
      </c>
      <c r="B58" s="380" t="s">
        <v>183</v>
      </c>
      <c r="C58" s="381" t="s">
        <v>183</v>
      </c>
      <c r="D58" s="382" t="s">
        <v>183</v>
      </c>
      <c r="E58" s="383" t="s">
        <v>184</v>
      </c>
      <c r="F58" s="384" t="s">
        <v>184</v>
      </c>
      <c r="G58" s="24" t="s">
        <v>156</v>
      </c>
      <c r="H58" s="30"/>
      <c r="I58" s="24"/>
      <c r="J58" s="24"/>
      <c r="K58" s="32"/>
    </row>
    <row r="59" spans="1:11" ht="222.05" customHeight="1">
      <c r="A59" s="31">
        <v>19.2</v>
      </c>
      <c r="B59" s="380" t="s">
        <v>185</v>
      </c>
      <c r="C59" s="381" t="s">
        <v>185</v>
      </c>
      <c r="D59" s="382" t="s">
        <v>185</v>
      </c>
      <c r="E59" s="383" t="s">
        <v>186</v>
      </c>
      <c r="F59" s="384" t="s">
        <v>186</v>
      </c>
      <c r="G59" s="24" t="s">
        <v>156</v>
      </c>
      <c r="H59" s="24"/>
      <c r="I59" s="24"/>
      <c r="J59" s="24"/>
      <c r="K59" s="32"/>
    </row>
    <row r="60" spans="1:11" ht="222.05" customHeight="1">
      <c r="A60" s="31">
        <v>19.3</v>
      </c>
      <c r="B60" s="380" t="s">
        <v>187</v>
      </c>
      <c r="C60" s="381" t="s">
        <v>187</v>
      </c>
      <c r="D60" s="382" t="s">
        <v>187</v>
      </c>
      <c r="E60" s="383" t="s">
        <v>188</v>
      </c>
      <c r="F60" s="384" t="s">
        <v>188</v>
      </c>
      <c r="G60" s="24" t="s">
        <v>141</v>
      </c>
      <c r="H60" s="24"/>
      <c r="I60" s="24"/>
      <c r="J60" s="24"/>
      <c r="K60" s="32"/>
    </row>
    <row r="61" spans="1:11" ht="135" customHeight="1">
      <c r="A61" s="31">
        <v>20</v>
      </c>
      <c r="B61" s="380" t="s">
        <v>189</v>
      </c>
      <c r="C61" s="381" t="s">
        <v>189</v>
      </c>
      <c r="D61" s="382" t="s">
        <v>189</v>
      </c>
      <c r="E61" s="383" t="s">
        <v>190</v>
      </c>
      <c r="F61" s="384" t="s">
        <v>190</v>
      </c>
      <c r="G61" s="24" t="s">
        <v>141</v>
      </c>
      <c r="H61" s="24"/>
      <c r="I61" s="24"/>
      <c r="J61" s="24"/>
      <c r="K61" s="32"/>
    </row>
    <row r="62" spans="1:11" ht="222.05" customHeight="1">
      <c r="A62" s="31">
        <v>21</v>
      </c>
      <c r="B62" s="380" t="s">
        <v>191</v>
      </c>
      <c r="C62" s="381" t="s">
        <v>191</v>
      </c>
      <c r="D62" s="382" t="s">
        <v>191</v>
      </c>
      <c r="E62" s="383" t="s">
        <v>192</v>
      </c>
      <c r="F62" s="384" t="s">
        <v>192</v>
      </c>
      <c r="G62" s="24" t="s">
        <v>141</v>
      </c>
      <c r="H62" s="30">
        <f>K110</f>
        <v>0</v>
      </c>
      <c r="I62" s="24"/>
      <c r="J62" s="24"/>
      <c r="K62" s="32"/>
    </row>
    <row r="63" spans="1:11" ht="222.05" customHeight="1">
      <c r="A63" s="31">
        <v>22</v>
      </c>
      <c r="B63" s="380" t="s">
        <v>193</v>
      </c>
      <c r="C63" s="381" t="s">
        <v>193</v>
      </c>
      <c r="D63" s="382" t="s">
        <v>193</v>
      </c>
      <c r="E63" s="383" t="s">
        <v>194</v>
      </c>
      <c r="F63" s="384" t="s">
        <v>194</v>
      </c>
      <c r="G63" s="24" t="s">
        <v>156</v>
      </c>
      <c r="H63" s="30">
        <f>K115</f>
        <v>0</v>
      </c>
      <c r="I63" s="24"/>
      <c r="J63" s="24"/>
      <c r="K63" s="32"/>
    </row>
    <row r="64" spans="1:11" ht="222.05" customHeight="1">
      <c r="A64" s="31">
        <v>23</v>
      </c>
      <c r="B64" s="380" t="s">
        <v>195</v>
      </c>
      <c r="C64" s="381" t="s">
        <v>195</v>
      </c>
      <c r="D64" s="382" t="s">
        <v>195</v>
      </c>
      <c r="E64" s="383" t="s">
        <v>196</v>
      </c>
      <c r="F64" s="384" t="s">
        <v>196</v>
      </c>
      <c r="G64" s="24" t="s">
        <v>197</v>
      </c>
      <c r="H64" s="30">
        <f>K120</f>
        <v>0</v>
      </c>
      <c r="I64" s="24"/>
      <c r="J64" s="24"/>
      <c r="K64" s="32"/>
    </row>
    <row r="65" spans="1:11" ht="222.05" customHeight="1">
      <c r="A65" s="31">
        <v>24</v>
      </c>
      <c r="B65" s="386" t="s">
        <v>106</v>
      </c>
      <c r="C65" s="387" t="s">
        <v>106</v>
      </c>
      <c r="D65" s="388" t="s">
        <v>106</v>
      </c>
      <c r="E65" s="383" t="s">
        <v>55</v>
      </c>
      <c r="F65" s="384" t="s">
        <v>55</v>
      </c>
      <c r="G65" s="24" t="s">
        <v>56</v>
      </c>
      <c r="H65" s="30">
        <f>K125</f>
        <v>0</v>
      </c>
      <c r="I65" s="24"/>
      <c r="J65" s="24"/>
      <c r="K65" s="32"/>
    </row>
    <row r="66" spans="1:11" ht="222.05" customHeight="1">
      <c r="A66" s="31">
        <v>25</v>
      </c>
      <c r="B66" s="386" t="s">
        <v>198</v>
      </c>
      <c r="C66" s="387" t="s">
        <v>198</v>
      </c>
      <c r="D66" s="388" t="s">
        <v>198</v>
      </c>
      <c r="E66" s="383" t="s">
        <v>199</v>
      </c>
      <c r="F66" s="384" t="s">
        <v>199</v>
      </c>
      <c r="G66" s="24" t="s">
        <v>197</v>
      </c>
      <c r="H66" s="30">
        <f>K130</f>
        <v>0</v>
      </c>
      <c r="I66" s="24"/>
      <c r="J66" s="24"/>
      <c r="K66" s="32"/>
    </row>
    <row r="67" spans="1:11" ht="222.05" customHeight="1">
      <c r="A67" s="31">
        <v>26</v>
      </c>
      <c r="B67" s="380" t="s">
        <v>200</v>
      </c>
      <c r="C67" s="381" t="s">
        <v>200</v>
      </c>
      <c r="D67" s="382" t="s">
        <v>200</v>
      </c>
      <c r="E67" s="383" t="s">
        <v>201</v>
      </c>
      <c r="F67" s="384" t="s">
        <v>201</v>
      </c>
      <c r="G67" s="24" t="s">
        <v>45</v>
      </c>
      <c r="H67" s="24"/>
      <c r="I67" s="24"/>
      <c r="J67" s="24"/>
      <c r="K67" s="32"/>
    </row>
    <row r="68" spans="1:11" ht="222.05" customHeight="1">
      <c r="A68" s="31">
        <v>27</v>
      </c>
      <c r="B68" s="380" t="s">
        <v>202</v>
      </c>
      <c r="C68" s="381" t="s">
        <v>202</v>
      </c>
      <c r="D68" s="382" t="s">
        <v>202</v>
      </c>
      <c r="E68" s="383" t="s">
        <v>203</v>
      </c>
      <c r="F68" s="384" t="s">
        <v>203</v>
      </c>
      <c r="G68" s="24" t="s">
        <v>54</v>
      </c>
      <c r="H68" s="30">
        <f>K136</f>
        <v>0</v>
      </c>
      <c r="I68" s="24"/>
      <c r="J68" s="24"/>
      <c r="K68" s="32"/>
    </row>
    <row r="69" spans="1:11" ht="222.05" customHeight="1">
      <c r="A69" s="31">
        <v>28</v>
      </c>
      <c r="B69" s="380" t="s">
        <v>204</v>
      </c>
      <c r="C69" s="381" t="s">
        <v>204</v>
      </c>
      <c r="D69" s="382" t="s">
        <v>204</v>
      </c>
      <c r="E69" s="383" t="s">
        <v>205</v>
      </c>
      <c r="F69" s="384" t="s">
        <v>205</v>
      </c>
      <c r="G69" s="24" t="s">
        <v>38</v>
      </c>
      <c r="H69" s="30"/>
      <c r="I69" s="24"/>
      <c r="J69" s="24"/>
      <c r="K69" s="32"/>
    </row>
    <row r="70" spans="1:11" ht="222.05" customHeight="1">
      <c r="A70" s="31">
        <v>29</v>
      </c>
      <c r="B70" s="380" t="s">
        <v>206</v>
      </c>
      <c r="C70" s="381" t="s">
        <v>206</v>
      </c>
      <c r="D70" s="382" t="s">
        <v>206</v>
      </c>
      <c r="E70" s="383" t="s">
        <v>207</v>
      </c>
      <c r="F70" s="384" t="s">
        <v>207</v>
      </c>
      <c r="G70" s="24" t="s">
        <v>38</v>
      </c>
      <c r="H70" s="24"/>
      <c r="I70" s="24"/>
      <c r="J70" s="24"/>
      <c r="K70" s="32"/>
    </row>
    <row r="71" spans="1:11" ht="118.5" customHeight="1">
      <c r="A71" s="31">
        <v>30</v>
      </c>
      <c r="B71" s="380" t="s">
        <v>208</v>
      </c>
      <c r="C71" s="381" t="s">
        <v>208</v>
      </c>
      <c r="D71" s="382" t="s">
        <v>208</v>
      </c>
      <c r="E71" s="383" t="s">
        <v>209</v>
      </c>
      <c r="F71" s="384" t="s">
        <v>209</v>
      </c>
      <c r="G71" s="24" t="s">
        <v>38</v>
      </c>
      <c r="H71" s="30">
        <f>K141</f>
        <v>806</v>
      </c>
      <c r="I71" s="24"/>
      <c r="J71" s="24"/>
      <c r="K71" s="32"/>
    </row>
    <row r="72" spans="1:11" ht="222.05" customHeight="1">
      <c r="A72" s="31">
        <v>31</v>
      </c>
      <c r="B72" s="380" t="s">
        <v>210</v>
      </c>
      <c r="C72" s="381" t="s">
        <v>210</v>
      </c>
      <c r="D72" s="382" t="s">
        <v>210</v>
      </c>
      <c r="E72" s="383" t="s">
        <v>211</v>
      </c>
      <c r="F72" s="384" t="s">
        <v>211</v>
      </c>
      <c r="G72" s="24" t="s">
        <v>38</v>
      </c>
      <c r="H72" s="24"/>
      <c r="I72" s="24"/>
      <c r="J72" s="24"/>
      <c r="K72" s="32"/>
    </row>
    <row r="73" spans="1:11" ht="143.19999999999999" customHeight="1">
      <c r="A73" s="31">
        <v>32</v>
      </c>
      <c r="B73" s="380" t="s">
        <v>212</v>
      </c>
      <c r="C73" s="381" t="s">
        <v>212</v>
      </c>
      <c r="D73" s="382" t="s">
        <v>212</v>
      </c>
      <c r="E73" s="383" t="s">
        <v>213</v>
      </c>
      <c r="F73" s="384" t="s">
        <v>213</v>
      </c>
      <c r="G73" s="24" t="s">
        <v>214</v>
      </c>
      <c r="H73" s="24"/>
      <c r="I73" s="24"/>
      <c r="J73" s="24"/>
      <c r="K73" s="32"/>
    </row>
    <row r="74" spans="1:11" ht="222.05" customHeight="1">
      <c r="A74" s="31">
        <v>33</v>
      </c>
      <c r="B74" s="380" t="s">
        <v>215</v>
      </c>
      <c r="C74" s="381" t="s">
        <v>215</v>
      </c>
      <c r="D74" s="382" t="s">
        <v>215</v>
      </c>
      <c r="E74" s="383" t="s">
        <v>216</v>
      </c>
      <c r="F74" s="384" t="s">
        <v>216</v>
      </c>
      <c r="G74" s="24" t="s">
        <v>217</v>
      </c>
      <c r="H74" s="24"/>
      <c r="I74" s="24"/>
      <c r="J74" s="24"/>
      <c r="K74" s="32"/>
    </row>
    <row r="75" spans="1:11" ht="222.05" customHeight="1">
      <c r="A75" s="31">
        <v>34</v>
      </c>
      <c r="B75" s="380" t="s">
        <v>218</v>
      </c>
      <c r="C75" s="381" t="s">
        <v>218</v>
      </c>
      <c r="D75" s="382" t="s">
        <v>218</v>
      </c>
      <c r="E75" s="383" t="s">
        <v>219</v>
      </c>
      <c r="F75" s="384" t="s">
        <v>219</v>
      </c>
      <c r="G75" s="24" t="s">
        <v>220</v>
      </c>
      <c r="H75" s="24"/>
      <c r="I75" s="24"/>
      <c r="J75" s="24"/>
      <c r="K75" s="32"/>
    </row>
    <row r="76" spans="1:11" ht="222.05" customHeight="1">
      <c r="A76" s="31">
        <v>35</v>
      </c>
      <c r="B76" s="380" t="s">
        <v>218</v>
      </c>
      <c r="C76" s="381" t="s">
        <v>218</v>
      </c>
      <c r="D76" s="382" t="s">
        <v>218</v>
      </c>
      <c r="E76" s="383" t="s">
        <v>221</v>
      </c>
      <c r="F76" s="384" t="s">
        <v>221</v>
      </c>
      <c r="G76" s="24" t="s">
        <v>156</v>
      </c>
      <c r="H76" s="24"/>
      <c r="I76" s="24"/>
      <c r="J76" s="24"/>
      <c r="K76" s="32"/>
    </row>
    <row r="77" spans="1:11" ht="222.05" customHeight="1">
      <c r="A77" s="31">
        <v>36</v>
      </c>
      <c r="B77" s="380" t="s">
        <v>222</v>
      </c>
      <c r="C77" s="381" t="s">
        <v>222</v>
      </c>
      <c r="D77" s="382" t="s">
        <v>222</v>
      </c>
      <c r="E77" s="383" t="s">
        <v>223</v>
      </c>
      <c r="F77" s="384" t="s">
        <v>223</v>
      </c>
      <c r="G77" s="24" t="s">
        <v>224</v>
      </c>
      <c r="H77" s="24"/>
      <c r="I77" s="24"/>
      <c r="J77" s="24"/>
      <c r="K77" s="32"/>
    </row>
    <row r="78" spans="1:11" ht="222.05" customHeight="1">
      <c r="A78" s="31">
        <v>37</v>
      </c>
      <c r="B78" s="380" t="s">
        <v>225</v>
      </c>
      <c r="C78" s="381" t="s">
        <v>225</v>
      </c>
      <c r="D78" s="382" t="s">
        <v>225</v>
      </c>
      <c r="E78" s="383" t="s">
        <v>226</v>
      </c>
      <c r="F78" s="384" t="s">
        <v>226</v>
      </c>
      <c r="G78" s="24" t="s">
        <v>227</v>
      </c>
      <c r="H78" s="24"/>
      <c r="I78" s="24"/>
      <c r="J78" s="24"/>
      <c r="K78" s="32"/>
    </row>
    <row r="79" spans="1:11" ht="153" customHeight="1">
      <c r="A79" s="31">
        <v>38</v>
      </c>
      <c r="B79" s="380" t="s">
        <v>228</v>
      </c>
      <c r="C79" s="381" t="s">
        <v>228</v>
      </c>
      <c r="D79" s="382" t="s">
        <v>228</v>
      </c>
      <c r="E79" s="383" t="s">
        <v>229</v>
      </c>
      <c r="F79" s="384" t="s">
        <v>229</v>
      </c>
      <c r="G79" s="24"/>
      <c r="H79" s="24"/>
      <c r="I79" s="24"/>
      <c r="J79" s="24"/>
      <c r="K79" s="32"/>
    </row>
    <row r="80" spans="1:11" ht="105.75" customHeight="1">
      <c r="A80" s="31">
        <v>38.1</v>
      </c>
      <c r="B80" s="380" t="s">
        <v>230</v>
      </c>
      <c r="C80" s="381" t="s">
        <v>230</v>
      </c>
      <c r="D80" s="382" t="s">
        <v>230</v>
      </c>
      <c r="E80" s="383" t="s">
        <v>231</v>
      </c>
      <c r="F80" s="384" t="s">
        <v>231</v>
      </c>
      <c r="G80" s="24" t="s">
        <v>144</v>
      </c>
      <c r="H80" s="24"/>
      <c r="I80" s="24"/>
      <c r="J80" s="24"/>
      <c r="K80" s="32"/>
    </row>
    <row r="81" spans="1:12" ht="132.05000000000001" customHeight="1">
      <c r="A81" s="31">
        <v>38.200000000000003</v>
      </c>
      <c r="B81" s="380" t="s">
        <v>232</v>
      </c>
      <c r="C81" s="381" t="s">
        <v>232</v>
      </c>
      <c r="D81" s="382" t="s">
        <v>232</v>
      </c>
      <c r="E81" s="383" t="s">
        <v>233</v>
      </c>
      <c r="F81" s="384" t="s">
        <v>233</v>
      </c>
      <c r="G81" s="24" t="s">
        <v>45</v>
      </c>
      <c r="H81" s="24"/>
      <c r="I81" s="24"/>
      <c r="J81" s="24"/>
      <c r="K81" s="32"/>
    </row>
    <row r="82" spans="1:12" ht="222.05" customHeight="1">
      <c r="A82" s="31">
        <v>38.299999999999997</v>
      </c>
      <c r="B82" s="380" t="s">
        <v>234</v>
      </c>
      <c r="C82" s="381" t="s">
        <v>234</v>
      </c>
      <c r="D82" s="382" t="s">
        <v>234</v>
      </c>
      <c r="E82" s="383" t="s">
        <v>229</v>
      </c>
      <c r="F82" s="384" t="s">
        <v>229</v>
      </c>
      <c r="G82" s="24" t="s">
        <v>144</v>
      </c>
      <c r="H82" s="24"/>
      <c r="I82" s="24"/>
      <c r="J82" s="24"/>
      <c r="K82" s="32"/>
    </row>
    <row r="83" spans="1:12" ht="151.55000000000001" customHeight="1">
      <c r="A83" s="31">
        <v>38.4</v>
      </c>
      <c r="B83" s="380" t="s">
        <v>235</v>
      </c>
      <c r="C83" s="381" t="s">
        <v>235</v>
      </c>
      <c r="D83" s="382" t="s">
        <v>235</v>
      </c>
      <c r="E83" s="383" t="s">
        <v>236</v>
      </c>
      <c r="F83" s="384" t="s">
        <v>236</v>
      </c>
      <c r="G83" s="24" t="s">
        <v>45</v>
      </c>
      <c r="H83" s="24"/>
      <c r="I83" s="24"/>
      <c r="J83" s="24"/>
      <c r="K83" s="32"/>
    </row>
    <row r="84" spans="1:12" ht="135" customHeight="1">
      <c r="A84" s="31">
        <v>39</v>
      </c>
      <c r="B84" s="380" t="s">
        <v>237</v>
      </c>
      <c r="C84" s="381" t="s">
        <v>237</v>
      </c>
      <c r="D84" s="382" t="s">
        <v>237</v>
      </c>
      <c r="E84" s="383" t="s">
        <v>238</v>
      </c>
      <c r="F84" s="384" t="s">
        <v>238</v>
      </c>
      <c r="G84" s="24" t="s">
        <v>144</v>
      </c>
      <c r="H84" s="24"/>
      <c r="I84" s="24"/>
      <c r="J84" s="24"/>
      <c r="K84" s="32"/>
    </row>
    <row r="85" spans="1:12" ht="150.05000000000001" customHeight="1">
      <c r="A85" s="31">
        <v>40</v>
      </c>
      <c r="B85" s="380" t="s">
        <v>239</v>
      </c>
      <c r="C85" s="381" t="s">
        <v>239</v>
      </c>
      <c r="D85" s="382" t="s">
        <v>239</v>
      </c>
      <c r="E85" s="383" t="s">
        <v>240</v>
      </c>
      <c r="F85" s="384" t="s">
        <v>240</v>
      </c>
      <c r="G85" s="24" t="s">
        <v>214</v>
      </c>
      <c r="H85" s="24"/>
      <c r="I85" s="24"/>
      <c r="J85" s="24"/>
      <c r="K85" s="32"/>
    </row>
    <row r="86" spans="1:12" ht="180.85" customHeight="1">
      <c r="A86" s="31">
        <v>41</v>
      </c>
      <c r="B86" s="380" t="s">
        <v>241</v>
      </c>
      <c r="C86" s="381" t="s">
        <v>241</v>
      </c>
      <c r="D86" s="382" t="s">
        <v>241</v>
      </c>
      <c r="E86" s="383" t="s">
        <v>242</v>
      </c>
      <c r="F86" s="384" t="s">
        <v>242</v>
      </c>
      <c r="G86" s="24" t="s">
        <v>144</v>
      </c>
      <c r="H86" s="30"/>
      <c r="I86" s="24"/>
      <c r="J86" s="24"/>
      <c r="K86" s="32"/>
    </row>
    <row r="87" spans="1:12" ht="105.75" customHeight="1">
      <c r="A87" s="31">
        <v>41.1</v>
      </c>
      <c r="B87" s="380" t="s">
        <v>243</v>
      </c>
      <c r="C87" s="381" t="s">
        <v>243</v>
      </c>
      <c r="D87" s="382" t="s">
        <v>243</v>
      </c>
      <c r="E87" s="383" t="s">
        <v>244</v>
      </c>
      <c r="F87" s="384" t="s">
        <v>244</v>
      </c>
      <c r="G87" s="24" t="s">
        <v>245</v>
      </c>
      <c r="H87" s="30"/>
      <c r="I87" s="24"/>
      <c r="J87" s="24"/>
      <c r="K87" s="32"/>
    </row>
    <row r="88" spans="1:12" ht="179.2" customHeight="1">
      <c r="A88" s="31">
        <v>42</v>
      </c>
      <c r="B88" s="380" t="s">
        <v>246</v>
      </c>
      <c r="C88" s="381" t="s">
        <v>246</v>
      </c>
      <c r="D88" s="382" t="s">
        <v>246</v>
      </c>
      <c r="E88" s="383" t="s">
        <v>247</v>
      </c>
      <c r="F88" s="384" t="s">
        <v>247</v>
      </c>
      <c r="G88" s="24" t="s">
        <v>141</v>
      </c>
      <c r="H88" s="30"/>
      <c r="I88" s="24"/>
      <c r="J88" s="24"/>
      <c r="K88" s="32"/>
    </row>
    <row r="89" spans="1:12" ht="151.55000000000001" customHeight="1">
      <c r="A89" s="31">
        <v>43</v>
      </c>
      <c r="B89" s="380" t="s">
        <v>248</v>
      </c>
      <c r="C89" s="381" t="s">
        <v>248</v>
      </c>
      <c r="D89" s="382" t="s">
        <v>248</v>
      </c>
      <c r="E89" s="383" t="s">
        <v>249</v>
      </c>
      <c r="F89" s="384" t="s">
        <v>249</v>
      </c>
      <c r="G89" s="24" t="s">
        <v>38</v>
      </c>
      <c r="H89" s="30"/>
      <c r="I89" s="24"/>
      <c r="J89" s="24"/>
      <c r="K89" s="32"/>
    </row>
    <row r="90" spans="1:12" ht="149.25" customHeight="1">
      <c r="A90" s="31">
        <v>44</v>
      </c>
      <c r="B90" s="380" t="s">
        <v>250</v>
      </c>
      <c r="C90" s="381" t="s">
        <v>250</v>
      </c>
      <c r="D90" s="382" t="s">
        <v>250</v>
      </c>
      <c r="E90" s="383" t="s">
        <v>251</v>
      </c>
      <c r="F90" s="384" t="s">
        <v>251</v>
      </c>
      <c r="G90" s="24" t="s">
        <v>156</v>
      </c>
      <c r="H90" s="24"/>
      <c r="I90" s="24"/>
      <c r="J90" s="24"/>
      <c r="K90" s="32"/>
    </row>
    <row r="91" spans="1:12" ht="96.05" customHeight="1">
      <c r="A91" s="31">
        <v>45</v>
      </c>
      <c r="B91" s="380" t="s">
        <v>252</v>
      </c>
      <c r="C91" s="381" t="s">
        <v>252</v>
      </c>
      <c r="D91" s="382" t="s">
        <v>252</v>
      </c>
      <c r="E91" s="383" t="s">
        <v>253</v>
      </c>
      <c r="F91" s="384" t="s">
        <v>253</v>
      </c>
      <c r="G91" s="24" t="s">
        <v>141</v>
      </c>
      <c r="H91" s="24"/>
      <c r="I91" s="24"/>
      <c r="J91" s="24"/>
      <c r="K91" s="32"/>
    </row>
    <row r="92" spans="1:12" ht="42.55" customHeight="1">
      <c r="A92" s="31">
        <v>46</v>
      </c>
      <c r="B92" s="380" t="s">
        <v>254</v>
      </c>
      <c r="C92" s="381"/>
      <c r="D92" s="382"/>
      <c r="E92" s="383" t="s">
        <v>254</v>
      </c>
      <c r="F92" s="384"/>
      <c r="G92" s="24" t="s">
        <v>141</v>
      </c>
      <c r="H92" s="70">
        <f>+'49+770 MJB RHS'!H171</f>
        <v>0</v>
      </c>
      <c r="I92" s="24"/>
      <c r="J92" s="24"/>
      <c r="K92" s="24"/>
    </row>
    <row r="93" spans="1:12">
      <c r="A93" s="33"/>
      <c r="B93" s="33"/>
      <c r="C93" s="33"/>
      <c r="F93" s="33"/>
      <c r="G93" s="33"/>
      <c r="H93" s="33"/>
      <c r="I93" s="33"/>
      <c r="J93" s="33"/>
      <c r="K93" s="33"/>
    </row>
    <row r="94" spans="1:12" ht="15.75">
      <c r="A94" s="397" t="s">
        <v>57</v>
      </c>
      <c r="B94" s="397"/>
      <c r="C94" s="397"/>
      <c r="D94" s="397"/>
      <c r="E94" s="397"/>
      <c r="F94" s="397"/>
      <c r="G94" s="397"/>
      <c r="H94" s="397"/>
      <c r="I94" s="397"/>
      <c r="J94" s="397"/>
      <c r="K94" s="398"/>
      <c r="L94" s="106"/>
    </row>
    <row r="95" spans="1:12" ht="15.75" thickBot="1">
      <c r="A95" s="399" t="s">
        <v>0</v>
      </c>
      <c r="B95" s="399"/>
      <c r="C95" s="399"/>
      <c r="D95" s="50" t="s">
        <v>58</v>
      </c>
      <c r="E95" s="50"/>
      <c r="F95" s="50" t="s">
        <v>50</v>
      </c>
      <c r="G95" s="50" t="s">
        <v>59</v>
      </c>
      <c r="H95" s="50" t="s">
        <v>60</v>
      </c>
      <c r="I95" s="50" t="s">
        <v>61</v>
      </c>
      <c r="J95" s="50"/>
      <c r="K95" s="107" t="s">
        <v>51</v>
      </c>
      <c r="L95" s="56"/>
    </row>
    <row r="96" spans="1:12" ht="16.55" customHeight="1">
      <c r="A96" s="395" t="s">
        <v>109</v>
      </c>
      <c r="B96" s="396"/>
      <c r="C96" s="396"/>
      <c r="D96" s="52"/>
      <c r="E96" s="52"/>
      <c r="F96" s="53"/>
      <c r="G96" s="54"/>
      <c r="H96" s="54"/>
      <c r="I96" s="54"/>
      <c r="J96" s="54"/>
      <c r="K96" s="108"/>
      <c r="L96" s="56"/>
    </row>
    <row r="97" spans="1:12">
      <c r="A97" s="389" t="s">
        <v>64</v>
      </c>
      <c r="B97" s="390"/>
      <c r="C97" s="390"/>
      <c r="D97" s="55"/>
      <c r="E97" s="55"/>
      <c r="F97" s="56"/>
      <c r="G97" s="57"/>
      <c r="H97" s="57"/>
      <c r="I97" s="57"/>
      <c r="J97" s="57"/>
      <c r="K97" s="109">
        <f>I26</f>
        <v>1</v>
      </c>
      <c r="L97" s="56"/>
    </row>
    <row r="98" spans="1:12">
      <c r="A98" s="389" t="s">
        <v>62</v>
      </c>
      <c r="B98" s="390"/>
      <c r="C98" s="390"/>
      <c r="D98" s="55"/>
      <c r="E98" s="55"/>
      <c r="F98" s="56"/>
      <c r="G98" s="57"/>
      <c r="H98" s="57"/>
      <c r="I98" s="57"/>
      <c r="J98" s="57"/>
      <c r="K98" s="33">
        <f>K97*10%</f>
        <v>0.1</v>
      </c>
      <c r="L98" s="56"/>
    </row>
    <row r="99" spans="1:12">
      <c r="A99" s="391"/>
      <c r="B99" s="392"/>
      <c r="C99" s="392"/>
      <c r="D99" s="56"/>
      <c r="E99" s="55"/>
      <c r="F99" s="56"/>
      <c r="G99" s="57"/>
      <c r="H99" s="57"/>
      <c r="I99" s="57"/>
      <c r="J99" s="57"/>
      <c r="K99" s="109">
        <f>SUM(K97:K98)</f>
        <v>1.1000000000000001</v>
      </c>
      <c r="L99" s="56"/>
    </row>
    <row r="100" spans="1:12" ht="15.75" thickBot="1">
      <c r="A100" s="393" t="s">
        <v>63</v>
      </c>
      <c r="B100" s="394"/>
      <c r="C100" s="394"/>
      <c r="D100" s="58"/>
      <c r="E100" s="58"/>
      <c r="F100" s="59" t="s">
        <v>98</v>
      </c>
      <c r="G100" s="60"/>
      <c r="H100" s="60"/>
      <c r="I100" s="60"/>
      <c r="J100" s="60"/>
      <c r="K100" s="110">
        <f>ROUNDUP(K99,0)</f>
        <v>2</v>
      </c>
      <c r="L100" s="56"/>
    </row>
    <row r="101" spans="1:12">
      <c r="A101" s="395" t="s">
        <v>107</v>
      </c>
      <c r="B101" s="396"/>
      <c r="C101" s="396"/>
      <c r="D101" s="52"/>
      <c r="E101" s="52"/>
      <c r="F101" s="53"/>
      <c r="G101" s="54"/>
      <c r="H101" s="54"/>
      <c r="I101" s="54"/>
      <c r="J101" s="54"/>
      <c r="K101" s="108"/>
      <c r="L101" s="56"/>
    </row>
    <row r="102" spans="1:12">
      <c r="A102" s="389" t="s">
        <v>64</v>
      </c>
      <c r="B102" s="390"/>
      <c r="C102" s="390"/>
      <c r="D102" s="55"/>
      <c r="E102" s="55"/>
      <c r="F102" s="56"/>
      <c r="G102" s="57"/>
      <c r="H102" s="57"/>
      <c r="I102" s="57"/>
      <c r="J102" s="57"/>
      <c r="K102" s="109">
        <f>P35</f>
        <v>10560</v>
      </c>
      <c r="L102" s="56"/>
    </row>
    <row r="103" spans="1:12">
      <c r="A103" s="389" t="s">
        <v>62</v>
      </c>
      <c r="B103" s="390"/>
      <c r="C103" s="390"/>
      <c r="D103" s="55"/>
      <c r="E103" s="55"/>
      <c r="F103" s="56"/>
      <c r="G103" s="57"/>
      <c r="H103" s="57"/>
      <c r="I103" s="57"/>
      <c r="J103" s="57"/>
      <c r="K103" s="33">
        <f>K102*10%</f>
        <v>1056</v>
      </c>
      <c r="L103" s="56"/>
    </row>
    <row r="104" spans="1:12">
      <c r="A104" s="391"/>
      <c r="B104" s="392"/>
      <c r="C104" s="392"/>
      <c r="D104" s="56"/>
      <c r="E104" s="55"/>
      <c r="F104" s="56"/>
      <c r="G104" s="57"/>
      <c r="H104" s="57"/>
      <c r="I104" s="57"/>
      <c r="J104" s="57"/>
      <c r="K104" s="109">
        <f>SUM(K102:K103)</f>
        <v>11616</v>
      </c>
      <c r="L104" s="56"/>
    </row>
    <row r="105" spans="1:12" ht="15.75" thickBot="1">
      <c r="A105" s="393" t="s">
        <v>63</v>
      </c>
      <c r="B105" s="394"/>
      <c r="C105" s="394"/>
      <c r="D105" s="58"/>
      <c r="E105" s="58"/>
      <c r="F105" s="59" t="s">
        <v>54</v>
      </c>
      <c r="G105" s="60"/>
      <c r="H105" s="60"/>
      <c r="I105" s="60"/>
      <c r="J105" s="60"/>
      <c r="K105" s="110">
        <f>ROUNDUP(K104,0)</f>
        <v>11616</v>
      </c>
      <c r="L105" s="56"/>
    </row>
    <row r="106" spans="1:12">
      <c r="A106" s="395" t="s">
        <v>436</v>
      </c>
      <c r="B106" s="396"/>
      <c r="C106" s="396"/>
      <c r="D106" s="52"/>
      <c r="E106" s="52"/>
      <c r="F106" s="53"/>
      <c r="G106" s="54"/>
      <c r="H106" s="54"/>
      <c r="I106" s="54"/>
      <c r="J106" s="54"/>
      <c r="K106" s="108"/>
      <c r="L106" s="56"/>
    </row>
    <row r="107" spans="1:12">
      <c r="A107" s="389" t="s">
        <v>64</v>
      </c>
      <c r="B107" s="390"/>
      <c r="C107" s="390"/>
      <c r="D107" s="55"/>
      <c r="E107" s="55"/>
      <c r="F107" s="56"/>
      <c r="G107" s="57"/>
      <c r="H107" s="57"/>
      <c r="I107" s="57"/>
      <c r="J107" s="57"/>
      <c r="K107" s="109">
        <f>I27</f>
        <v>0</v>
      </c>
      <c r="L107" s="56"/>
    </row>
    <row r="108" spans="1:12">
      <c r="A108" s="389" t="s">
        <v>62</v>
      </c>
      <c r="B108" s="390"/>
      <c r="C108" s="390"/>
      <c r="D108" s="55"/>
      <c r="E108" s="55"/>
      <c r="F108" s="56"/>
      <c r="G108" s="57"/>
      <c r="H108" s="57"/>
      <c r="I108" s="57"/>
      <c r="J108" s="57"/>
      <c r="K108" s="33">
        <f>K107*10%</f>
        <v>0</v>
      </c>
      <c r="L108" s="56"/>
    </row>
    <row r="109" spans="1:12">
      <c r="A109" s="391"/>
      <c r="B109" s="392"/>
      <c r="C109" s="392"/>
      <c r="D109" s="56"/>
      <c r="E109" s="55"/>
      <c r="F109" s="56"/>
      <c r="G109" s="57"/>
      <c r="H109" s="57"/>
      <c r="I109" s="57"/>
      <c r="J109" s="57"/>
      <c r="K109" s="109">
        <f>K107+K108</f>
        <v>0</v>
      </c>
      <c r="L109" s="56"/>
    </row>
    <row r="110" spans="1:12" ht="15.75" thickBot="1">
      <c r="A110" s="393" t="s">
        <v>63</v>
      </c>
      <c r="B110" s="394"/>
      <c r="C110" s="394"/>
      <c r="D110" s="58"/>
      <c r="E110" s="58"/>
      <c r="F110" s="59" t="s">
        <v>217</v>
      </c>
      <c r="G110" s="60"/>
      <c r="H110" s="60"/>
      <c r="I110" s="60"/>
      <c r="J110" s="60"/>
      <c r="K110" s="110">
        <f>ROUNDUP(K109,0)</f>
        <v>0</v>
      </c>
      <c r="L110" s="56"/>
    </row>
    <row r="111" spans="1:12">
      <c r="A111" s="395" t="s">
        <v>408</v>
      </c>
      <c r="B111" s="396"/>
      <c r="C111" s="396"/>
      <c r="D111" s="52"/>
      <c r="E111" s="52"/>
      <c r="F111" s="53"/>
      <c r="G111" s="54"/>
      <c r="H111" s="54"/>
      <c r="I111" s="54"/>
      <c r="J111" s="54"/>
      <c r="K111" s="108"/>
      <c r="L111" s="56"/>
    </row>
    <row r="112" spans="1:12">
      <c r="A112" s="389" t="s">
        <v>64</v>
      </c>
      <c r="B112" s="390"/>
      <c r="C112" s="390"/>
      <c r="D112" s="55" t="s">
        <v>437</v>
      </c>
      <c r="E112" s="55" t="s">
        <v>438</v>
      </c>
      <c r="F112" s="56"/>
      <c r="G112" s="57"/>
      <c r="H112" s="57"/>
      <c r="I112" s="57"/>
      <c r="J112" s="57"/>
      <c r="K112" s="109">
        <f>K110/0.3</f>
        <v>0</v>
      </c>
      <c r="L112" s="56"/>
    </row>
    <row r="113" spans="1:15">
      <c r="A113" s="389" t="s">
        <v>62</v>
      </c>
      <c r="B113" s="390"/>
      <c r="C113" s="390"/>
      <c r="D113" s="55"/>
      <c r="E113" s="55"/>
      <c r="F113" s="56"/>
      <c r="G113" s="57"/>
      <c r="H113" s="57"/>
      <c r="I113" s="57"/>
      <c r="J113" s="57"/>
      <c r="K113" s="33">
        <f>K112*10%</f>
        <v>0</v>
      </c>
      <c r="L113" s="56"/>
    </row>
    <row r="114" spans="1:15">
      <c r="A114" s="391"/>
      <c r="B114" s="392"/>
      <c r="C114" s="392"/>
      <c r="D114" s="56"/>
      <c r="E114" s="55"/>
      <c r="F114" s="56"/>
      <c r="G114" s="57"/>
      <c r="H114" s="57"/>
      <c r="I114" s="57"/>
      <c r="J114" s="57"/>
      <c r="K114" s="109">
        <f>K112+K113</f>
        <v>0</v>
      </c>
      <c r="L114" s="56"/>
    </row>
    <row r="115" spans="1:15" ht="15.75" thickBot="1">
      <c r="A115" s="393" t="s">
        <v>63</v>
      </c>
      <c r="B115" s="394"/>
      <c r="C115" s="394"/>
      <c r="D115" s="58"/>
      <c r="E115" s="58"/>
      <c r="F115" s="59" t="s">
        <v>156</v>
      </c>
      <c r="G115" s="60"/>
      <c r="H115" s="60"/>
      <c r="I115" s="60"/>
      <c r="J115" s="60"/>
      <c r="K115" s="110">
        <f>ROUNDUP(K114,0)</f>
        <v>0</v>
      </c>
      <c r="L115" s="56"/>
    </row>
    <row r="116" spans="1:15">
      <c r="A116" s="395" t="s">
        <v>439</v>
      </c>
      <c r="B116" s="396"/>
      <c r="C116" s="396"/>
      <c r="D116" s="52"/>
      <c r="E116" s="52"/>
      <c r="F116" s="53"/>
      <c r="G116" s="54"/>
      <c r="H116" s="54"/>
      <c r="I116" s="54"/>
      <c r="J116" s="54"/>
      <c r="K116" s="108"/>
      <c r="L116" s="56"/>
    </row>
    <row r="117" spans="1:15">
      <c r="A117" s="389" t="s">
        <v>64</v>
      </c>
      <c r="B117" s="390"/>
      <c r="C117" s="390"/>
      <c r="D117" s="55"/>
      <c r="E117" s="55"/>
      <c r="F117" s="56"/>
      <c r="G117" s="57"/>
      <c r="H117" s="57"/>
      <c r="I117" s="57"/>
      <c r="J117" s="57"/>
      <c r="K117" s="109">
        <f>K115*0.5</f>
        <v>0</v>
      </c>
      <c r="L117" s="56"/>
    </row>
    <row r="118" spans="1:15">
      <c r="A118" s="389" t="s">
        <v>62</v>
      </c>
      <c r="B118" s="390"/>
      <c r="C118" s="390"/>
      <c r="D118" s="55" t="s">
        <v>440</v>
      </c>
      <c r="E118" s="55" t="s">
        <v>437</v>
      </c>
      <c r="F118" s="56"/>
      <c r="G118" s="57"/>
      <c r="H118" s="57"/>
      <c r="I118" s="57"/>
      <c r="J118" s="57"/>
      <c r="K118" s="33">
        <f>K117*10%</f>
        <v>0</v>
      </c>
      <c r="L118" s="56"/>
    </row>
    <row r="119" spans="1:15">
      <c r="A119" s="391"/>
      <c r="B119" s="392"/>
      <c r="C119" s="392"/>
      <c r="D119" s="56"/>
      <c r="E119" s="55"/>
      <c r="F119" s="56"/>
      <c r="G119" s="57"/>
      <c r="H119" s="57"/>
      <c r="I119" s="57"/>
      <c r="J119" s="57"/>
      <c r="K119" s="109">
        <f>K117+K118</f>
        <v>0</v>
      </c>
      <c r="L119" s="56"/>
    </row>
    <row r="120" spans="1:15" ht="15.75" thickBot="1">
      <c r="A120" s="393" t="s">
        <v>63</v>
      </c>
      <c r="B120" s="394"/>
      <c r="C120" s="394"/>
      <c r="D120" s="58"/>
      <c r="E120" s="58"/>
      <c r="F120" s="59" t="s">
        <v>197</v>
      </c>
      <c r="G120" s="60"/>
      <c r="H120" s="60"/>
      <c r="I120" s="60"/>
      <c r="J120" s="60"/>
      <c r="K120" s="110">
        <f>ROUNDUP(K119,0)</f>
        <v>0</v>
      </c>
      <c r="L120" s="56"/>
    </row>
    <row r="121" spans="1:15">
      <c r="A121" s="395" t="s">
        <v>310</v>
      </c>
      <c r="B121" s="396"/>
      <c r="C121" s="396"/>
      <c r="D121" s="52"/>
      <c r="E121" s="52"/>
      <c r="F121" s="53"/>
      <c r="G121" s="54"/>
      <c r="H121" s="54"/>
      <c r="I121" s="54"/>
      <c r="J121" s="54"/>
      <c r="K121" s="108"/>
      <c r="L121" s="400"/>
    </row>
    <row r="122" spans="1:15">
      <c r="A122" s="389" t="s">
        <v>64</v>
      </c>
      <c r="B122" s="390"/>
      <c r="C122" s="390"/>
      <c r="D122" s="55"/>
      <c r="E122" s="55"/>
      <c r="F122" s="56"/>
      <c r="G122" s="57"/>
      <c r="H122" s="57"/>
      <c r="I122" s="57"/>
      <c r="J122" s="57"/>
      <c r="K122" s="109">
        <f>I28</f>
        <v>0</v>
      </c>
      <c r="L122" s="400"/>
      <c r="O122" s="1" t="s">
        <v>441</v>
      </c>
    </row>
    <row r="123" spans="1:15">
      <c r="A123" s="389" t="s">
        <v>62</v>
      </c>
      <c r="B123" s="390"/>
      <c r="C123" s="390"/>
      <c r="D123" s="55"/>
      <c r="E123" s="55"/>
      <c r="F123" s="56"/>
      <c r="G123" s="57"/>
      <c r="H123" s="57"/>
      <c r="I123" s="57"/>
      <c r="J123" s="57"/>
      <c r="K123" s="109">
        <f>K122*0.1</f>
        <v>0</v>
      </c>
      <c r="L123" s="400"/>
    </row>
    <row r="124" spans="1:15">
      <c r="A124" s="391"/>
      <c r="B124" s="392"/>
      <c r="C124" s="392"/>
      <c r="D124" s="56"/>
      <c r="E124" s="55"/>
      <c r="F124" s="56"/>
      <c r="G124" s="57"/>
      <c r="H124" s="57"/>
      <c r="I124" s="57"/>
      <c r="J124" s="57"/>
      <c r="K124" s="109">
        <f>K122+K123</f>
        <v>0</v>
      </c>
      <c r="L124" s="400"/>
    </row>
    <row r="125" spans="1:15" ht="15.75" thickBot="1">
      <c r="A125" s="393" t="s">
        <v>63</v>
      </c>
      <c r="B125" s="394"/>
      <c r="C125" s="394"/>
      <c r="D125" s="58"/>
      <c r="E125" s="58"/>
      <c r="F125" s="59" t="s">
        <v>38</v>
      </c>
      <c r="G125" s="60"/>
      <c r="H125" s="60"/>
      <c r="I125" s="60"/>
      <c r="J125" s="60"/>
      <c r="K125" s="110">
        <f>ROUNDUP(K124,0)</f>
        <v>0</v>
      </c>
      <c r="L125" s="400"/>
    </row>
    <row r="126" spans="1:15">
      <c r="A126" s="408" t="s">
        <v>442</v>
      </c>
      <c r="B126" s="409"/>
      <c r="C126" s="409"/>
      <c r="D126" s="52"/>
      <c r="E126" s="52"/>
      <c r="F126" s="53"/>
      <c r="G126" s="54"/>
      <c r="H126" s="54"/>
      <c r="I126" s="54"/>
      <c r="J126" s="54"/>
      <c r="K126" s="108"/>
      <c r="L126" s="56"/>
    </row>
    <row r="127" spans="1:15">
      <c r="A127" s="389" t="s">
        <v>411</v>
      </c>
      <c r="B127" s="390"/>
      <c r="C127" s="390"/>
      <c r="D127" s="55"/>
      <c r="E127" s="55"/>
      <c r="F127" s="56"/>
      <c r="G127" s="57"/>
      <c r="H127" s="57"/>
      <c r="I127" s="57"/>
      <c r="J127" s="57"/>
      <c r="K127" s="109">
        <v>0</v>
      </c>
      <c r="L127" s="56"/>
    </row>
    <row r="128" spans="1:15">
      <c r="A128" s="389" t="s">
        <v>62</v>
      </c>
      <c r="B128" s="390"/>
      <c r="C128" s="390"/>
      <c r="D128" s="55" t="s">
        <v>412</v>
      </c>
      <c r="E128" s="55" t="s">
        <v>443</v>
      </c>
      <c r="F128" s="56"/>
      <c r="G128" s="57"/>
      <c r="H128" s="57"/>
      <c r="I128" s="57"/>
      <c r="J128" s="57"/>
      <c r="K128" s="109">
        <f>K127*0.1*0</f>
        <v>0</v>
      </c>
      <c r="L128" s="56"/>
    </row>
    <row r="129" spans="1:12">
      <c r="A129" s="391"/>
      <c r="B129" s="392"/>
      <c r="C129" s="392"/>
      <c r="D129" s="55"/>
      <c r="E129" s="55"/>
      <c r="F129" s="56"/>
      <c r="G129" s="57"/>
      <c r="H129" s="57"/>
      <c r="I129" s="57"/>
      <c r="J129" s="57"/>
      <c r="K129" s="109">
        <f>K127+K128</f>
        <v>0</v>
      </c>
      <c r="L129" s="56"/>
    </row>
    <row r="130" spans="1:12" ht="15.75" thickBot="1">
      <c r="A130" s="393" t="s">
        <v>63</v>
      </c>
      <c r="B130" s="394"/>
      <c r="C130" s="394"/>
      <c r="D130" s="58"/>
      <c r="E130" s="58"/>
      <c r="F130" s="59" t="s">
        <v>197</v>
      </c>
      <c r="G130" s="60"/>
      <c r="H130" s="60"/>
      <c r="I130" s="60"/>
      <c r="J130" s="60"/>
      <c r="K130" s="110">
        <f>ROUNDUP(K129,0)</f>
        <v>0</v>
      </c>
      <c r="L130" s="56"/>
    </row>
    <row r="131" spans="1:12" ht="15.75" thickBot="1">
      <c r="A131" s="163"/>
      <c r="B131" s="164"/>
      <c r="C131" s="164"/>
      <c r="D131" s="165"/>
      <c r="E131" s="165"/>
      <c r="F131" s="166"/>
      <c r="G131" s="167"/>
      <c r="H131" s="167"/>
      <c r="I131" s="167"/>
      <c r="J131" s="167"/>
      <c r="K131" s="168"/>
      <c r="L131" s="56"/>
    </row>
    <row r="132" spans="1:12">
      <c r="A132" s="408" t="s">
        <v>413</v>
      </c>
      <c r="B132" s="409"/>
      <c r="C132" s="409"/>
      <c r="D132" s="52"/>
      <c r="E132" s="52"/>
      <c r="F132" s="53"/>
      <c r="G132" s="54"/>
      <c r="H132" s="54"/>
      <c r="I132" s="54"/>
      <c r="J132" s="54"/>
      <c r="K132" s="108"/>
      <c r="L132" s="56"/>
    </row>
    <row r="133" spans="1:12">
      <c r="A133" s="389" t="s">
        <v>411</v>
      </c>
      <c r="B133" s="390"/>
      <c r="C133" s="390"/>
      <c r="D133" s="55" t="s">
        <v>444</v>
      </c>
      <c r="E133" s="55"/>
      <c r="F133" s="56"/>
      <c r="G133" s="57"/>
      <c r="H133" s="57"/>
      <c r="I133" s="57"/>
      <c r="J133" s="57"/>
      <c r="K133" s="109">
        <f>I31</f>
        <v>0</v>
      </c>
      <c r="L133" s="56"/>
    </row>
    <row r="134" spans="1:12">
      <c r="A134" s="389" t="s">
        <v>62</v>
      </c>
      <c r="B134" s="390"/>
      <c r="C134" s="390"/>
      <c r="D134" s="55"/>
      <c r="E134" s="55"/>
      <c r="F134" s="56"/>
      <c r="G134" s="57"/>
      <c r="H134" s="57"/>
      <c r="I134" s="57"/>
      <c r="J134" s="57"/>
      <c r="K134" s="109">
        <f>K133*0.1</f>
        <v>0</v>
      </c>
      <c r="L134" s="56"/>
    </row>
    <row r="135" spans="1:12">
      <c r="A135" s="391"/>
      <c r="B135" s="392"/>
      <c r="C135" s="392"/>
      <c r="D135" s="55"/>
      <c r="E135" s="55"/>
      <c r="F135" s="56"/>
      <c r="G135" s="57"/>
      <c r="H135" s="57"/>
      <c r="I135" s="57"/>
      <c r="J135" s="57"/>
      <c r="K135" s="109">
        <f>K133+K134</f>
        <v>0</v>
      </c>
      <c r="L135" s="56"/>
    </row>
    <row r="136" spans="1:12" ht="15.75" thickBot="1">
      <c r="A136" s="393" t="s">
        <v>63</v>
      </c>
      <c r="B136" s="394"/>
      <c r="C136" s="394"/>
      <c r="D136" s="58"/>
      <c r="E136" s="58"/>
      <c r="F136" s="59" t="s">
        <v>54</v>
      </c>
      <c r="G136" s="60"/>
      <c r="H136" s="60"/>
      <c r="I136" s="60"/>
      <c r="J136" s="60"/>
      <c r="K136" s="110">
        <f>ROUNDUP(K135,0)</f>
        <v>0</v>
      </c>
      <c r="L136" s="56"/>
    </row>
    <row r="137" spans="1:12" ht="27" customHeight="1">
      <c r="A137" s="408" t="s">
        <v>445</v>
      </c>
      <c r="B137" s="409"/>
      <c r="C137" s="409"/>
      <c r="D137" s="52"/>
      <c r="E137" s="52"/>
      <c r="F137" s="53"/>
      <c r="G137" s="54"/>
      <c r="H137" s="54"/>
      <c r="I137" s="54"/>
      <c r="J137" s="54"/>
      <c r="K137" s="108"/>
      <c r="L137" s="56"/>
    </row>
    <row r="138" spans="1:12">
      <c r="A138" s="389" t="s">
        <v>411</v>
      </c>
      <c r="B138" s="390"/>
      <c r="C138" s="390"/>
      <c r="D138" s="55" t="s">
        <v>209</v>
      </c>
      <c r="E138" s="55"/>
      <c r="F138" s="56"/>
      <c r="G138" s="57"/>
      <c r="H138" s="57"/>
      <c r="I138" s="57"/>
      <c r="J138" s="57"/>
      <c r="K138" s="109">
        <f>I30</f>
        <v>732.59999999999991</v>
      </c>
      <c r="L138" s="56"/>
    </row>
    <row r="139" spans="1:12">
      <c r="A139" s="389" t="s">
        <v>62</v>
      </c>
      <c r="B139" s="390"/>
      <c r="C139" s="390"/>
      <c r="D139" s="55"/>
      <c r="E139" s="55"/>
      <c r="F139" s="56"/>
      <c r="G139" s="57"/>
      <c r="H139" s="57"/>
      <c r="I139" s="57"/>
      <c r="J139" s="57"/>
      <c r="K139" s="109">
        <f>K138*0.1</f>
        <v>73.259999999999991</v>
      </c>
      <c r="L139" s="56"/>
    </row>
    <row r="140" spans="1:12">
      <c r="A140" s="391"/>
      <c r="B140" s="392"/>
      <c r="C140" s="392"/>
      <c r="D140" s="55"/>
      <c r="E140" s="55"/>
      <c r="F140" s="56"/>
      <c r="G140" s="57"/>
      <c r="H140" s="57"/>
      <c r="I140" s="57"/>
      <c r="J140" s="57"/>
      <c r="K140" s="109">
        <f>K138+K139</f>
        <v>805.8599999999999</v>
      </c>
      <c r="L140" s="56"/>
    </row>
    <row r="141" spans="1:12" ht="15.75" thickBot="1">
      <c r="A141" s="393" t="s">
        <v>63</v>
      </c>
      <c r="B141" s="394"/>
      <c r="C141" s="394"/>
      <c r="D141" s="58"/>
      <c r="E141" s="58"/>
      <c r="F141" s="59" t="s">
        <v>45</v>
      </c>
      <c r="G141" s="60"/>
      <c r="H141" s="60"/>
      <c r="I141" s="60"/>
      <c r="J141" s="60"/>
      <c r="K141" s="110">
        <f>ROUNDUP(K140,0)</f>
        <v>806</v>
      </c>
      <c r="L141" s="56"/>
    </row>
  </sheetData>
  <mergeCells count="186">
    <mergeCell ref="A140:C140"/>
    <mergeCell ref="A141:C141"/>
    <mergeCell ref="B92:D92"/>
    <mergeCell ref="E92:F92"/>
    <mergeCell ref="A134:C134"/>
    <mergeCell ref="A135:C135"/>
    <mergeCell ref="A136:C136"/>
    <mergeCell ref="A137:C137"/>
    <mergeCell ref="A138:C138"/>
    <mergeCell ref="A139:C139"/>
    <mergeCell ref="A127:C127"/>
    <mergeCell ref="A128:C128"/>
    <mergeCell ref="A129:C129"/>
    <mergeCell ref="A130:C130"/>
    <mergeCell ref="A132:C132"/>
    <mergeCell ref="A133:C133"/>
    <mergeCell ref="A110:C110"/>
    <mergeCell ref="A111:C111"/>
    <mergeCell ref="A112:C112"/>
    <mergeCell ref="A113:C113"/>
    <mergeCell ref="A114:C114"/>
    <mergeCell ref="A115:C115"/>
    <mergeCell ref="A104:C104"/>
    <mergeCell ref="A105:C105"/>
    <mergeCell ref="L121:L125"/>
    <mergeCell ref="A122:C122"/>
    <mergeCell ref="A123:C123"/>
    <mergeCell ref="A124:C124"/>
    <mergeCell ref="A125:C125"/>
    <mergeCell ref="A126:C126"/>
    <mergeCell ref="A116:C116"/>
    <mergeCell ref="A117:C117"/>
    <mergeCell ref="A118:C118"/>
    <mergeCell ref="A119:C119"/>
    <mergeCell ref="A120:C120"/>
    <mergeCell ref="A121:C121"/>
    <mergeCell ref="A106:C106"/>
    <mergeCell ref="A107:C107"/>
    <mergeCell ref="A108:C108"/>
    <mergeCell ref="A109:C109"/>
    <mergeCell ref="A98:C98"/>
    <mergeCell ref="A99:C99"/>
    <mergeCell ref="A100:C100"/>
    <mergeCell ref="A101:C101"/>
    <mergeCell ref="A102:C102"/>
    <mergeCell ref="A103:C103"/>
    <mergeCell ref="B91:D91"/>
    <mergeCell ref="E91:F91"/>
    <mergeCell ref="A94:K94"/>
    <mergeCell ref="A95:C95"/>
    <mergeCell ref="A96:C96"/>
    <mergeCell ref="A97:C97"/>
    <mergeCell ref="B88:D88"/>
    <mergeCell ref="E88:F88"/>
    <mergeCell ref="B89:D89"/>
    <mergeCell ref="E89:F89"/>
    <mergeCell ref="B90:D90"/>
    <mergeCell ref="E90:F90"/>
    <mergeCell ref="B85:D85"/>
    <mergeCell ref="E85:F85"/>
    <mergeCell ref="B86:D86"/>
    <mergeCell ref="E86:F86"/>
    <mergeCell ref="B87:D87"/>
    <mergeCell ref="E87:F87"/>
    <mergeCell ref="B82:D82"/>
    <mergeCell ref="E82:F82"/>
    <mergeCell ref="B83:D83"/>
    <mergeCell ref="E83:F83"/>
    <mergeCell ref="B84:D84"/>
    <mergeCell ref="E84:F84"/>
    <mergeCell ref="B79:D79"/>
    <mergeCell ref="E79:F79"/>
    <mergeCell ref="B80:D80"/>
    <mergeCell ref="E80:F80"/>
    <mergeCell ref="B81:D81"/>
    <mergeCell ref="E81:F81"/>
    <mergeCell ref="B76:D76"/>
    <mergeCell ref="E76:F76"/>
    <mergeCell ref="B77:D77"/>
    <mergeCell ref="E77:F77"/>
    <mergeCell ref="B78:D78"/>
    <mergeCell ref="E78:F78"/>
    <mergeCell ref="B73:D73"/>
    <mergeCell ref="E73:F73"/>
    <mergeCell ref="B74:D74"/>
    <mergeCell ref="E74:F74"/>
    <mergeCell ref="B75:D75"/>
    <mergeCell ref="E75:F75"/>
    <mergeCell ref="B70:D70"/>
    <mergeCell ref="E70:F70"/>
    <mergeCell ref="B71:D71"/>
    <mergeCell ref="E71:F71"/>
    <mergeCell ref="B72:D72"/>
    <mergeCell ref="E72:F72"/>
    <mergeCell ref="B67:D67"/>
    <mergeCell ref="E67:F67"/>
    <mergeCell ref="B68:D68"/>
    <mergeCell ref="E68:F68"/>
    <mergeCell ref="B69:D69"/>
    <mergeCell ref="E69:F69"/>
    <mergeCell ref="B64:D64"/>
    <mergeCell ref="E64:F64"/>
    <mergeCell ref="B65:D65"/>
    <mergeCell ref="E65:F65"/>
    <mergeCell ref="B66:D66"/>
    <mergeCell ref="E66:F66"/>
    <mergeCell ref="B61:D61"/>
    <mergeCell ref="E61:F61"/>
    <mergeCell ref="B62:D62"/>
    <mergeCell ref="E62:F62"/>
    <mergeCell ref="B63:D63"/>
    <mergeCell ref="E63:F63"/>
    <mergeCell ref="B58:D58"/>
    <mergeCell ref="E58:F58"/>
    <mergeCell ref="B59:D59"/>
    <mergeCell ref="E59:F59"/>
    <mergeCell ref="B60:D60"/>
    <mergeCell ref="E60:F60"/>
    <mergeCell ref="B55:D55"/>
    <mergeCell ref="E55:F55"/>
    <mergeCell ref="B56:D56"/>
    <mergeCell ref="E56:F56"/>
    <mergeCell ref="B57:D57"/>
    <mergeCell ref="E57:F57"/>
    <mergeCell ref="B52:D52"/>
    <mergeCell ref="E52:F52"/>
    <mergeCell ref="B53:D53"/>
    <mergeCell ref="E53:F53"/>
    <mergeCell ref="B54:D54"/>
    <mergeCell ref="E54:F54"/>
    <mergeCell ref="B49:D49"/>
    <mergeCell ref="E49:F49"/>
    <mergeCell ref="B50:D50"/>
    <mergeCell ref="E50:F50"/>
    <mergeCell ref="B51:D51"/>
    <mergeCell ref="E51:F51"/>
    <mergeCell ref="B46:D46"/>
    <mergeCell ref="E46:F46"/>
    <mergeCell ref="B47:D47"/>
    <mergeCell ref="E47:F47"/>
    <mergeCell ref="B48:D48"/>
    <mergeCell ref="E48:F48"/>
    <mergeCell ref="B43:D43"/>
    <mergeCell ref="E43:F43"/>
    <mergeCell ref="B44:D44"/>
    <mergeCell ref="E44:F44"/>
    <mergeCell ref="B45:D45"/>
    <mergeCell ref="E45:F45"/>
    <mergeCell ref="B40:D40"/>
    <mergeCell ref="E40:F40"/>
    <mergeCell ref="B41:D41"/>
    <mergeCell ref="E41:F41"/>
    <mergeCell ref="B42:D42"/>
    <mergeCell ref="E42:F42"/>
    <mergeCell ref="B37:D37"/>
    <mergeCell ref="E37:F37"/>
    <mergeCell ref="B38:D38"/>
    <mergeCell ref="E38:F38"/>
    <mergeCell ref="B39:D39"/>
    <mergeCell ref="E39:F39"/>
    <mergeCell ref="E31:G31"/>
    <mergeCell ref="A34:I34"/>
    <mergeCell ref="B35:D35"/>
    <mergeCell ref="E35:F35"/>
    <mergeCell ref="B36:D36"/>
    <mergeCell ref="E36:F36"/>
    <mergeCell ref="E26:G26"/>
    <mergeCell ref="E27:G27"/>
    <mergeCell ref="E28:G28"/>
    <mergeCell ref="E29:G29"/>
    <mergeCell ref="E30:G30"/>
    <mergeCell ref="A7:K7"/>
    <mergeCell ref="A8:K8"/>
    <mergeCell ref="K9:K10"/>
    <mergeCell ref="A14:K14"/>
    <mergeCell ref="A17:K17"/>
    <mergeCell ref="A20:K20"/>
    <mergeCell ref="M2:N2"/>
    <mergeCell ref="B5:B6"/>
    <mergeCell ref="C5:C6"/>
    <mergeCell ref="D5:D6"/>
    <mergeCell ref="G5:I5"/>
    <mergeCell ref="J5:J6"/>
    <mergeCell ref="K5:K6"/>
    <mergeCell ref="L5:P5"/>
    <mergeCell ref="A23:K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4F9A1-86BA-490A-B7EF-AC1C12AE5A7B}">
  <dimension ref="A1:W101"/>
  <sheetViews>
    <sheetView topLeftCell="A40" workbookViewId="0">
      <selection activeCell="H41" sqref="A41:XFD41"/>
    </sheetView>
  </sheetViews>
  <sheetFormatPr defaultColWidth="9.109375" defaultRowHeight="15.05"/>
  <cols>
    <col min="1" max="1" width="19.5546875" style="1" customWidth="1"/>
    <col min="2" max="2" width="15.5546875" style="1" customWidth="1"/>
    <col min="3" max="3" width="16.88671875" style="1" customWidth="1"/>
    <col min="4" max="4" width="30.109375" style="1" customWidth="1"/>
    <col min="5" max="5" width="13.109375" style="1" customWidth="1"/>
    <col min="6" max="6" width="11.88671875" style="1" customWidth="1"/>
    <col min="7" max="7" width="9.109375" style="1"/>
    <col min="8" max="8" width="12.44140625" style="1" customWidth="1"/>
    <col min="9" max="9" width="13.5546875" style="1" customWidth="1"/>
    <col min="10" max="10" width="17.5546875" style="1" customWidth="1"/>
    <col min="11" max="11" width="22.44140625" style="1" customWidth="1"/>
    <col min="12" max="16384" width="9.109375" style="1"/>
  </cols>
  <sheetData>
    <row r="1" spans="1:23" s="39" customFormat="1" ht="24.9">
      <c r="A1" s="34" t="s">
        <v>6</v>
      </c>
      <c r="B1" s="35" t="s">
        <v>7</v>
      </c>
      <c r="C1" s="35" t="s">
        <v>8</v>
      </c>
      <c r="D1" s="35" t="s">
        <v>9</v>
      </c>
      <c r="E1" s="35" t="s">
        <v>10</v>
      </c>
      <c r="F1" s="35" t="s">
        <v>11</v>
      </c>
      <c r="G1" s="35" t="s">
        <v>12</v>
      </c>
      <c r="H1" s="35" t="s">
        <v>13</v>
      </c>
      <c r="I1" s="35" t="s">
        <v>14</v>
      </c>
      <c r="J1" s="35" t="s">
        <v>15</v>
      </c>
      <c r="K1" s="35" t="s">
        <v>16</v>
      </c>
      <c r="L1" s="36" t="s">
        <v>17</v>
      </c>
      <c r="M1" s="37" t="s">
        <v>18</v>
      </c>
      <c r="N1" s="37"/>
      <c r="O1" s="38"/>
      <c r="P1" s="37"/>
    </row>
    <row r="2" spans="1:23" s="39" customFormat="1" ht="29.45" thickBot="1">
      <c r="A2" s="40" t="s">
        <v>19</v>
      </c>
      <c r="B2" s="41" t="s">
        <v>65</v>
      </c>
      <c r="C2" s="41" t="s">
        <v>446</v>
      </c>
      <c r="D2" s="42" t="s">
        <v>415</v>
      </c>
      <c r="E2" s="43" t="s">
        <v>447</v>
      </c>
      <c r="F2" s="44" t="s">
        <v>417</v>
      </c>
      <c r="G2" s="44" t="s">
        <v>418</v>
      </c>
      <c r="H2" s="45" t="s">
        <v>20</v>
      </c>
      <c r="I2" s="46">
        <v>8</v>
      </c>
      <c r="J2" s="45" t="s">
        <v>21</v>
      </c>
      <c r="K2" s="45" t="s">
        <v>22</v>
      </c>
      <c r="L2" s="47" t="s">
        <v>23</v>
      </c>
      <c r="M2" s="427" t="s">
        <v>448</v>
      </c>
      <c r="N2" s="428"/>
      <c r="O2" s="38"/>
      <c r="P2" s="37"/>
      <c r="S2" s="39" t="str" cm="1">
        <f t="array" ref="S2:W2">_xlfn.TEXTSPLIT(C2," "," ",TRUE,1,)</f>
        <v>Ch</v>
      </c>
      <c r="T2" s="39" t="str">
        <v>-</v>
      </c>
      <c r="U2" s="39" t="str">
        <v>80+154</v>
      </c>
      <c r="V2" s="39" t="str">
        <v>-</v>
      </c>
      <c r="W2" s="39" t="str">
        <v>RHS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257</v>
      </c>
      <c r="B7" s="411"/>
      <c r="C7" s="411"/>
      <c r="D7" s="411"/>
      <c r="E7" s="411"/>
      <c r="F7" s="411"/>
      <c r="G7" s="411"/>
      <c r="H7" s="411"/>
      <c r="I7" s="411"/>
      <c r="J7" s="411"/>
      <c r="K7" s="412"/>
      <c r="L7" s="8"/>
      <c r="M7" s="8"/>
      <c r="N7" s="8"/>
      <c r="O7" s="8"/>
      <c r="P7" s="9"/>
    </row>
    <row r="8" spans="1:23" ht="15.75">
      <c r="A8" s="410" t="s">
        <v>258</v>
      </c>
      <c r="B8" s="411"/>
      <c r="C8" s="411"/>
      <c r="D8" s="411"/>
      <c r="E8" s="411"/>
      <c r="F8" s="411"/>
      <c r="G8" s="411"/>
      <c r="H8" s="411"/>
      <c r="I8" s="411"/>
      <c r="J8" s="411"/>
      <c r="K8" s="412"/>
      <c r="L8" s="8"/>
      <c r="M8" s="8"/>
      <c r="N8" s="8"/>
      <c r="O8" s="8"/>
      <c r="P8" s="9"/>
    </row>
    <row r="9" spans="1:23" ht="31.45">
      <c r="A9" s="10" t="s">
        <v>449</v>
      </c>
      <c r="B9" s="11" t="s">
        <v>74</v>
      </c>
      <c r="C9" s="11" t="s">
        <v>450</v>
      </c>
      <c r="D9" s="11" t="s">
        <v>451</v>
      </c>
      <c r="E9" s="11">
        <v>1</v>
      </c>
      <c r="F9" s="11" t="s">
        <v>1</v>
      </c>
      <c r="G9" s="12">
        <v>1</v>
      </c>
      <c r="H9" s="12"/>
      <c r="I9" s="12"/>
      <c r="J9" s="13">
        <f>G9</f>
        <v>1</v>
      </c>
      <c r="K9" s="14" t="s">
        <v>452</v>
      </c>
      <c r="L9" s="15">
        <v>1</v>
      </c>
      <c r="M9" s="15">
        <v>3</v>
      </c>
      <c r="N9" s="15">
        <v>2</v>
      </c>
      <c r="O9" s="15">
        <v>12.7</v>
      </c>
      <c r="P9" s="16"/>
    </row>
    <row r="10" spans="1:23" ht="15.75">
      <c r="A10" s="10" t="s">
        <v>453</v>
      </c>
      <c r="B10" s="11" t="s">
        <v>267</v>
      </c>
      <c r="C10" s="11" t="s">
        <v>454</v>
      </c>
      <c r="D10" s="11" t="s">
        <v>455</v>
      </c>
      <c r="E10" s="11">
        <v>2</v>
      </c>
      <c r="F10" s="11" t="s">
        <v>38</v>
      </c>
      <c r="G10" s="12">
        <v>1</v>
      </c>
      <c r="H10" s="12">
        <v>0.3</v>
      </c>
      <c r="I10" s="12"/>
      <c r="J10" s="13">
        <f t="shared" ref="J10" si="0">G10*H10</f>
        <v>0.3</v>
      </c>
      <c r="K10" s="14" t="s">
        <v>40</v>
      </c>
      <c r="L10" s="15"/>
      <c r="M10" s="15"/>
      <c r="N10" s="15"/>
      <c r="O10" s="15"/>
      <c r="P10" s="16"/>
    </row>
    <row r="11" spans="1:23" ht="15.75">
      <c r="A11" s="410" t="s">
        <v>271</v>
      </c>
      <c r="B11" s="411"/>
      <c r="C11" s="411"/>
      <c r="D11" s="411"/>
      <c r="E11" s="411"/>
      <c r="F11" s="411"/>
      <c r="G11" s="411"/>
      <c r="H11" s="411"/>
      <c r="I11" s="411"/>
      <c r="J11" s="411"/>
      <c r="K11" s="412"/>
      <c r="L11" s="15"/>
      <c r="M11" s="15"/>
      <c r="N11" s="15"/>
      <c r="O11" s="15"/>
      <c r="P11" s="16"/>
    </row>
    <row r="12" spans="1:23" ht="31.45">
      <c r="A12" s="10" t="s">
        <v>456</v>
      </c>
      <c r="B12" s="11" t="s">
        <v>457</v>
      </c>
      <c r="C12" s="11" t="s">
        <v>458</v>
      </c>
      <c r="D12" s="11" t="s">
        <v>459</v>
      </c>
      <c r="E12" s="11">
        <v>3</v>
      </c>
      <c r="F12" s="11" t="s">
        <v>1</v>
      </c>
      <c r="G12" s="12">
        <v>1</v>
      </c>
      <c r="H12" s="12"/>
      <c r="I12" s="12"/>
      <c r="J12" s="13">
        <f>G12</f>
        <v>1</v>
      </c>
      <c r="K12" s="14" t="s">
        <v>460</v>
      </c>
      <c r="L12" s="15">
        <v>1</v>
      </c>
      <c r="M12" s="15">
        <v>2</v>
      </c>
      <c r="N12" s="15">
        <v>2</v>
      </c>
      <c r="O12" s="15">
        <v>12.7</v>
      </c>
      <c r="P12" s="16"/>
    </row>
    <row r="13" spans="1:23" ht="15.75">
      <c r="A13" s="49"/>
      <c r="B13" s="11"/>
      <c r="C13" s="11"/>
      <c r="D13" s="11"/>
      <c r="E13" s="11"/>
      <c r="F13" s="11"/>
      <c r="G13" s="12"/>
      <c r="H13" s="12"/>
      <c r="I13" s="12"/>
      <c r="J13" s="13"/>
      <c r="K13" s="14"/>
      <c r="L13" s="15"/>
      <c r="M13" s="15"/>
      <c r="N13" s="15"/>
      <c r="O13" s="15"/>
      <c r="P13" s="16"/>
    </row>
    <row r="14" spans="1:23" ht="15.75">
      <c r="A14" s="17"/>
      <c r="B14" s="18"/>
      <c r="C14" s="18"/>
      <c r="D14" s="18"/>
      <c r="E14" s="18"/>
      <c r="F14" s="18"/>
      <c r="G14" s="18"/>
      <c r="H14" s="18"/>
      <c r="I14" s="18"/>
      <c r="J14" s="18"/>
      <c r="K14" s="19"/>
      <c r="L14" s="8"/>
      <c r="M14" s="8"/>
      <c r="N14" s="8"/>
      <c r="O14" s="8"/>
      <c r="P14" s="9"/>
    </row>
    <row r="15" spans="1:23" ht="15.75">
      <c r="A15" s="17"/>
      <c r="B15" s="18"/>
      <c r="C15" s="18"/>
      <c r="D15" s="18"/>
      <c r="E15" s="18"/>
      <c r="F15" s="20" t="s">
        <v>44</v>
      </c>
      <c r="G15" s="18"/>
      <c r="H15" s="20" t="s">
        <v>45</v>
      </c>
      <c r="I15" s="135">
        <f>J9</f>
        <v>1</v>
      </c>
      <c r="J15" s="18"/>
      <c r="K15" s="19"/>
      <c r="L15" s="8"/>
      <c r="M15" s="8"/>
      <c r="N15" s="8"/>
      <c r="O15" s="8"/>
      <c r="P15" s="9"/>
    </row>
    <row r="16" spans="1:23" ht="15.75">
      <c r="A16" s="17"/>
      <c r="B16" s="18"/>
      <c r="C16" s="18"/>
      <c r="D16" s="18"/>
      <c r="E16" s="18"/>
      <c r="F16" s="20" t="s">
        <v>40</v>
      </c>
      <c r="G16" s="18"/>
      <c r="H16" s="20" t="s">
        <v>45</v>
      </c>
      <c r="I16" s="135">
        <f>J10</f>
        <v>0.3</v>
      </c>
      <c r="J16" s="18"/>
      <c r="K16" s="19"/>
      <c r="L16" s="8"/>
      <c r="M16" s="8"/>
      <c r="N16" s="8"/>
      <c r="O16" s="8"/>
      <c r="P16" s="9"/>
    </row>
    <row r="17" spans="1:16" ht="15.75">
      <c r="A17" s="17"/>
      <c r="B17" s="18"/>
      <c r="C17" s="18"/>
      <c r="D17" s="18"/>
      <c r="E17" s="18"/>
      <c r="F17" s="20" t="s">
        <v>260</v>
      </c>
      <c r="G17" s="18"/>
      <c r="H17" s="18" t="s">
        <v>1</v>
      </c>
      <c r="I17" s="135">
        <f>J12</f>
        <v>1</v>
      </c>
      <c r="J17" s="18"/>
      <c r="K17" s="19"/>
      <c r="L17" s="8"/>
      <c r="M17" s="8"/>
      <c r="N17" s="8"/>
      <c r="O17" s="8"/>
      <c r="P17" s="9"/>
    </row>
    <row r="18" spans="1:16" ht="15.75">
      <c r="A18" s="17"/>
      <c r="B18" s="18"/>
      <c r="C18" s="18"/>
      <c r="D18" s="18"/>
      <c r="E18" s="18"/>
      <c r="F18" s="18"/>
      <c r="G18" s="18"/>
      <c r="H18" s="18"/>
      <c r="I18" s="18"/>
      <c r="J18" s="18"/>
      <c r="K18" s="19"/>
      <c r="L18" s="8"/>
      <c r="M18" s="8"/>
      <c r="N18" s="8"/>
      <c r="O18" s="8"/>
      <c r="P18" s="9"/>
    </row>
    <row r="19" spans="1:16" ht="15.75">
      <c r="A19" s="377" t="s">
        <v>46</v>
      </c>
      <c r="B19" s="378"/>
      <c r="C19" s="378"/>
      <c r="D19" s="378"/>
      <c r="E19" s="378"/>
      <c r="F19" s="378"/>
      <c r="G19" s="378"/>
      <c r="H19" s="378"/>
      <c r="I19" s="378"/>
      <c r="J19" s="22"/>
      <c r="K19" s="19"/>
      <c r="L19" s="8"/>
      <c r="M19" s="8"/>
      <c r="N19" s="8"/>
      <c r="O19" s="8"/>
      <c r="P19" s="9"/>
    </row>
    <row r="20" spans="1:16" ht="16.399999999999999" thickBot="1">
      <c r="A20" s="23"/>
      <c r="B20" s="24"/>
      <c r="C20" s="22"/>
      <c r="D20" s="22"/>
      <c r="E20" s="22"/>
      <c r="F20" s="22"/>
      <c r="G20" s="22"/>
      <c r="H20" s="22"/>
      <c r="I20" s="22"/>
      <c r="J20" s="22"/>
      <c r="K20" s="19"/>
      <c r="L20" s="25"/>
      <c r="M20" s="25"/>
      <c r="N20" s="25"/>
      <c r="O20" s="25"/>
      <c r="P20" s="26">
        <f>SUM(P7:P19)</f>
        <v>0</v>
      </c>
    </row>
    <row r="21" spans="1:16" ht="16.399999999999999" thickTop="1">
      <c r="A21" s="27" t="s">
        <v>47</v>
      </c>
      <c r="B21" s="379" t="s">
        <v>48</v>
      </c>
      <c r="C21" s="379"/>
      <c r="D21" s="379"/>
      <c r="E21" s="379" t="s">
        <v>49</v>
      </c>
      <c r="F21" s="379"/>
      <c r="G21" s="28" t="s">
        <v>50</v>
      </c>
      <c r="H21" s="28" t="s">
        <v>51</v>
      </c>
      <c r="I21" s="28" t="s">
        <v>52</v>
      </c>
      <c r="J21" s="28" t="s">
        <v>5</v>
      </c>
      <c r="K21" s="29"/>
    </row>
    <row r="22" spans="1:16" ht="222.05" customHeight="1">
      <c r="A22" s="31">
        <v>1</v>
      </c>
      <c r="B22" s="380" t="s">
        <v>104</v>
      </c>
      <c r="C22" s="381"/>
      <c r="D22" s="382"/>
      <c r="E22" s="383" t="s">
        <v>53</v>
      </c>
      <c r="F22" s="384"/>
      <c r="G22" s="24" t="s">
        <v>105</v>
      </c>
      <c r="H22" s="30">
        <f>K86</f>
        <v>2</v>
      </c>
      <c r="I22" s="24"/>
      <c r="J22" s="24"/>
      <c r="K22" s="32"/>
    </row>
    <row r="23" spans="1:16" ht="222.05" customHeight="1">
      <c r="A23" s="31">
        <v>2</v>
      </c>
      <c r="B23" s="380" t="s">
        <v>139</v>
      </c>
      <c r="C23" s="381"/>
      <c r="D23" s="382"/>
      <c r="E23" s="383" t="s">
        <v>140</v>
      </c>
      <c r="F23" s="384" t="s">
        <v>140</v>
      </c>
      <c r="G23" s="24" t="s">
        <v>141</v>
      </c>
      <c r="H23" s="24"/>
      <c r="I23" s="24"/>
      <c r="J23" s="24"/>
      <c r="K23" s="32"/>
    </row>
    <row r="24" spans="1:16" ht="222.05" customHeight="1">
      <c r="A24" s="31">
        <v>3</v>
      </c>
      <c r="B24" s="380" t="s">
        <v>142</v>
      </c>
      <c r="C24" s="381"/>
      <c r="D24" s="382"/>
      <c r="E24" s="383" t="s">
        <v>143</v>
      </c>
      <c r="F24" s="384" t="s">
        <v>143</v>
      </c>
      <c r="G24" s="24" t="s">
        <v>144</v>
      </c>
      <c r="H24" s="24"/>
      <c r="I24" s="24"/>
      <c r="J24" s="24"/>
      <c r="K24" s="32"/>
    </row>
    <row r="25" spans="1:16" ht="222.05" customHeight="1">
      <c r="A25" s="31">
        <v>4</v>
      </c>
      <c r="B25" s="380" t="s">
        <v>145</v>
      </c>
      <c r="C25" s="381"/>
      <c r="D25" s="382"/>
      <c r="E25" s="383" t="s">
        <v>146</v>
      </c>
      <c r="F25" s="384" t="s">
        <v>146</v>
      </c>
      <c r="G25" s="24" t="s">
        <v>38</v>
      </c>
      <c r="H25" s="24"/>
      <c r="I25" s="24"/>
      <c r="J25" s="24"/>
      <c r="K25" s="32"/>
    </row>
    <row r="26" spans="1:16" ht="222.05" customHeight="1">
      <c r="A26" s="31">
        <v>5</v>
      </c>
      <c r="B26" s="380" t="s">
        <v>147</v>
      </c>
      <c r="C26" s="381"/>
      <c r="D26" s="382"/>
      <c r="E26" s="383" t="s">
        <v>148</v>
      </c>
      <c r="F26" s="384" t="s">
        <v>148</v>
      </c>
      <c r="G26" s="24" t="s">
        <v>141</v>
      </c>
      <c r="H26" s="24"/>
      <c r="I26" s="24"/>
      <c r="J26" s="24"/>
      <c r="K26" s="32"/>
    </row>
    <row r="27" spans="1:16" ht="222.05" customHeight="1">
      <c r="A27" s="31">
        <v>6</v>
      </c>
      <c r="B27" s="380" t="s">
        <v>136</v>
      </c>
      <c r="C27" s="381"/>
      <c r="D27" s="382"/>
      <c r="E27" s="383" t="s">
        <v>137</v>
      </c>
      <c r="F27" s="384" t="s">
        <v>137</v>
      </c>
      <c r="G27" s="24" t="s">
        <v>54</v>
      </c>
      <c r="H27" s="30">
        <f>K91</f>
        <v>0</v>
      </c>
      <c r="I27" s="24"/>
      <c r="J27" s="24"/>
      <c r="K27" s="32"/>
    </row>
    <row r="28" spans="1:16" ht="222.05" customHeight="1">
      <c r="A28" s="31">
        <v>7</v>
      </c>
      <c r="B28" s="380" t="s">
        <v>149</v>
      </c>
      <c r="C28" s="381"/>
      <c r="D28" s="382"/>
      <c r="E28" s="383" t="s">
        <v>150</v>
      </c>
      <c r="F28" s="384" t="s">
        <v>150</v>
      </c>
      <c r="G28" s="24" t="s">
        <v>151</v>
      </c>
      <c r="H28" s="24"/>
      <c r="I28" s="24"/>
      <c r="J28" s="24"/>
      <c r="K28" s="32"/>
    </row>
    <row r="29" spans="1:16" ht="222.05" customHeight="1">
      <c r="A29" s="31">
        <v>8</v>
      </c>
      <c r="B29" s="380" t="s">
        <v>152</v>
      </c>
      <c r="C29" s="381" t="s">
        <v>152</v>
      </c>
      <c r="D29" s="382" t="s">
        <v>152</v>
      </c>
      <c r="E29" s="383" t="s">
        <v>153</v>
      </c>
      <c r="F29" s="384" t="s">
        <v>153</v>
      </c>
      <c r="G29" s="24" t="s">
        <v>45</v>
      </c>
      <c r="H29" s="24"/>
      <c r="I29" s="24"/>
      <c r="J29" s="24"/>
      <c r="K29" s="32"/>
    </row>
    <row r="30" spans="1:16" ht="222.05" customHeight="1">
      <c r="A30" s="31">
        <v>9</v>
      </c>
      <c r="B30" s="380" t="s">
        <v>154</v>
      </c>
      <c r="C30" s="381" t="s">
        <v>154</v>
      </c>
      <c r="D30" s="382" t="s">
        <v>154</v>
      </c>
      <c r="E30" s="383" t="s">
        <v>155</v>
      </c>
      <c r="F30" s="384" t="s">
        <v>155</v>
      </c>
      <c r="G30" s="24" t="s">
        <v>156</v>
      </c>
      <c r="H30" s="24"/>
      <c r="I30" s="24"/>
      <c r="J30" s="24"/>
      <c r="K30" s="32"/>
    </row>
    <row r="31" spans="1:16" ht="222.05" customHeight="1">
      <c r="A31" s="31">
        <v>10</v>
      </c>
      <c r="B31" s="380" t="s">
        <v>157</v>
      </c>
      <c r="C31" s="381" t="s">
        <v>157</v>
      </c>
      <c r="D31" s="382" t="s">
        <v>157</v>
      </c>
      <c r="E31" s="383" t="s">
        <v>158</v>
      </c>
      <c r="F31" s="384" t="s">
        <v>158</v>
      </c>
      <c r="G31" s="24" t="s">
        <v>156</v>
      </c>
      <c r="H31" s="24"/>
      <c r="I31" s="24"/>
      <c r="J31" s="24"/>
      <c r="K31" s="32"/>
    </row>
    <row r="32" spans="1:16" ht="222.05" customHeight="1">
      <c r="A32" s="31">
        <v>11</v>
      </c>
      <c r="B32" s="380" t="s">
        <v>159</v>
      </c>
      <c r="C32" s="381" t="s">
        <v>159</v>
      </c>
      <c r="D32" s="382" t="s">
        <v>159</v>
      </c>
      <c r="E32" s="383" t="s">
        <v>160</v>
      </c>
      <c r="F32" s="384" t="s">
        <v>160</v>
      </c>
      <c r="G32" s="24" t="s">
        <v>156</v>
      </c>
      <c r="H32" s="24"/>
      <c r="I32" s="24"/>
      <c r="J32" s="24"/>
      <c r="K32" s="32"/>
    </row>
    <row r="33" spans="1:11" ht="222.05" customHeight="1">
      <c r="A33" s="31">
        <v>12</v>
      </c>
      <c r="B33" s="380" t="s">
        <v>161</v>
      </c>
      <c r="C33" s="381" t="s">
        <v>161</v>
      </c>
      <c r="D33" s="382" t="s">
        <v>161</v>
      </c>
      <c r="E33" s="383" t="s">
        <v>162</v>
      </c>
      <c r="F33" s="384" t="s">
        <v>162</v>
      </c>
      <c r="G33" s="24" t="s">
        <v>156</v>
      </c>
      <c r="H33" s="30"/>
      <c r="I33" s="24"/>
      <c r="J33" s="24"/>
      <c r="K33" s="32"/>
    </row>
    <row r="34" spans="1:11" ht="222.05" customHeight="1">
      <c r="A34" s="31">
        <v>13</v>
      </c>
      <c r="B34" s="380" t="s">
        <v>163</v>
      </c>
      <c r="C34" s="381" t="s">
        <v>163</v>
      </c>
      <c r="D34" s="382" t="s">
        <v>163</v>
      </c>
      <c r="E34" s="383" t="s">
        <v>164</v>
      </c>
      <c r="F34" s="384" t="s">
        <v>164</v>
      </c>
      <c r="G34" s="24" t="s">
        <v>156</v>
      </c>
      <c r="H34" s="24"/>
      <c r="I34" s="24"/>
      <c r="J34" s="24"/>
      <c r="K34" s="32"/>
    </row>
    <row r="35" spans="1:11" ht="222.05" customHeight="1">
      <c r="A35" s="31">
        <v>14</v>
      </c>
      <c r="B35" s="380" t="s">
        <v>165</v>
      </c>
      <c r="C35" s="381" t="s">
        <v>165</v>
      </c>
      <c r="D35" s="382" t="s">
        <v>165</v>
      </c>
      <c r="E35" s="383" t="s">
        <v>166</v>
      </c>
      <c r="F35" s="384" t="s">
        <v>166</v>
      </c>
      <c r="G35" s="24" t="s">
        <v>156</v>
      </c>
      <c r="H35" s="24"/>
      <c r="I35" s="24"/>
      <c r="J35" s="24"/>
      <c r="K35" s="32"/>
    </row>
    <row r="36" spans="1:11" ht="222.05" customHeight="1">
      <c r="A36" s="31">
        <v>15</v>
      </c>
      <c r="B36" s="380" t="s">
        <v>167</v>
      </c>
      <c r="C36" s="381" t="s">
        <v>167</v>
      </c>
      <c r="D36" s="382" t="s">
        <v>167</v>
      </c>
      <c r="E36" s="383" t="s">
        <v>168</v>
      </c>
      <c r="F36" s="384" t="s">
        <v>168</v>
      </c>
      <c r="G36" s="24" t="s">
        <v>141</v>
      </c>
      <c r="H36" s="24"/>
      <c r="I36" s="24"/>
      <c r="J36" s="24"/>
      <c r="K36" s="32"/>
    </row>
    <row r="37" spans="1:11" ht="222.05" customHeight="1">
      <c r="A37" s="31">
        <v>16</v>
      </c>
      <c r="B37" s="380" t="s">
        <v>169</v>
      </c>
      <c r="C37" s="381" t="s">
        <v>169</v>
      </c>
      <c r="D37" s="382" t="s">
        <v>169</v>
      </c>
      <c r="E37" s="383" t="s">
        <v>170</v>
      </c>
      <c r="F37" s="384" t="s">
        <v>170</v>
      </c>
      <c r="G37" s="24" t="s">
        <v>45</v>
      </c>
      <c r="H37" s="24"/>
      <c r="I37" s="24"/>
      <c r="J37" s="24"/>
      <c r="K37" s="32"/>
    </row>
    <row r="38" spans="1:11" ht="103.6" customHeight="1">
      <c r="A38" s="31">
        <v>17</v>
      </c>
      <c r="B38" s="380" t="s">
        <v>171</v>
      </c>
      <c r="C38" s="381" t="s">
        <v>171</v>
      </c>
      <c r="D38" s="382" t="s">
        <v>171</v>
      </c>
      <c r="E38" s="383" t="s">
        <v>172</v>
      </c>
      <c r="F38" s="384" t="s">
        <v>172</v>
      </c>
      <c r="G38" s="24"/>
      <c r="H38" s="24"/>
      <c r="I38" s="24"/>
      <c r="J38" s="24"/>
      <c r="K38" s="32"/>
    </row>
    <row r="39" spans="1:11" ht="222.05" customHeight="1">
      <c r="A39" s="31">
        <v>17.100000000000001</v>
      </c>
      <c r="B39" s="380" t="s">
        <v>173</v>
      </c>
      <c r="C39" s="381" t="s">
        <v>173</v>
      </c>
      <c r="D39" s="382" t="s">
        <v>173</v>
      </c>
      <c r="E39" s="383" t="s">
        <v>174</v>
      </c>
      <c r="F39" s="384" t="s">
        <v>174</v>
      </c>
      <c r="G39" s="24" t="s">
        <v>141</v>
      </c>
      <c r="H39" s="24"/>
      <c r="I39" s="24"/>
      <c r="J39" s="24"/>
      <c r="K39" s="32"/>
    </row>
    <row r="40" spans="1:11" ht="222.05" customHeight="1">
      <c r="A40" s="31">
        <v>17.2</v>
      </c>
      <c r="B40" s="380" t="s">
        <v>175</v>
      </c>
      <c r="C40" s="381" t="s">
        <v>175</v>
      </c>
      <c r="D40" s="382" t="s">
        <v>175</v>
      </c>
      <c r="E40" s="383" t="s">
        <v>176</v>
      </c>
      <c r="F40" s="384" t="s">
        <v>176</v>
      </c>
      <c r="G40" s="24" t="s">
        <v>141</v>
      </c>
      <c r="H40" s="24"/>
      <c r="I40" s="24"/>
      <c r="J40" s="24"/>
      <c r="K40" s="32"/>
    </row>
    <row r="41" spans="1:11" ht="222.05" customHeight="1">
      <c r="A41" s="31">
        <v>17.3</v>
      </c>
      <c r="B41" s="380" t="s">
        <v>177</v>
      </c>
      <c r="C41" s="381" t="s">
        <v>177</v>
      </c>
      <c r="D41" s="382" t="s">
        <v>177</v>
      </c>
      <c r="E41" s="383" t="s">
        <v>178</v>
      </c>
      <c r="F41" s="384" t="s">
        <v>178</v>
      </c>
      <c r="G41" s="24" t="s">
        <v>141</v>
      </c>
      <c r="H41" s="24"/>
      <c r="I41" s="24"/>
      <c r="J41" s="24"/>
      <c r="K41" s="32"/>
    </row>
    <row r="42" spans="1:11" ht="222.05" customHeight="1">
      <c r="A42" s="31">
        <v>18</v>
      </c>
      <c r="B42" s="380" t="s">
        <v>179</v>
      </c>
      <c r="C42" s="381" t="s">
        <v>179</v>
      </c>
      <c r="D42" s="382" t="s">
        <v>179</v>
      </c>
      <c r="E42" s="383" t="s">
        <v>180</v>
      </c>
      <c r="F42" s="384" t="s">
        <v>180</v>
      </c>
      <c r="G42" s="24" t="s">
        <v>141</v>
      </c>
      <c r="H42" s="24"/>
      <c r="I42" s="24"/>
      <c r="J42" s="24"/>
      <c r="K42" s="32"/>
    </row>
    <row r="43" spans="1:11" ht="117" customHeight="1">
      <c r="A43" s="31">
        <v>19</v>
      </c>
      <c r="B43" s="380" t="s">
        <v>181</v>
      </c>
      <c r="C43" s="381" t="s">
        <v>181</v>
      </c>
      <c r="D43" s="382" t="s">
        <v>181</v>
      </c>
      <c r="E43" s="383" t="s">
        <v>182</v>
      </c>
      <c r="F43" s="384" t="s">
        <v>182</v>
      </c>
      <c r="G43" s="24"/>
      <c r="H43" s="24"/>
      <c r="I43" s="24"/>
      <c r="J43" s="24"/>
      <c r="K43" s="32"/>
    </row>
    <row r="44" spans="1:11" ht="222.05" customHeight="1">
      <c r="A44" s="31">
        <v>19.100000000000001</v>
      </c>
      <c r="B44" s="380" t="s">
        <v>183</v>
      </c>
      <c r="C44" s="381" t="s">
        <v>183</v>
      </c>
      <c r="D44" s="382" t="s">
        <v>183</v>
      </c>
      <c r="E44" s="383" t="s">
        <v>184</v>
      </c>
      <c r="F44" s="384" t="s">
        <v>184</v>
      </c>
      <c r="G44" s="24" t="s">
        <v>156</v>
      </c>
      <c r="H44" s="30"/>
      <c r="I44" s="24"/>
      <c r="J44" s="24"/>
      <c r="K44" s="32"/>
    </row>
    <row r="45" spans="1:11" ht="222.05" customHeight="1">
      <c r="A45" s="31">
        <v>19.2</v>
      </c>
      <c r="B45" s="380" t="s">
        <v>185</v>
      </c>
      <c r="C45" s="381" t="s">
        <v>185</v>
      </c>
      <c r="D45" s="382" t="s">
        <v>185</v>
      </c>
      <c r="E45" s="383" t="s">
        <v>186</v>
      </c>
      <c r="F45" s="384" t="s">
        <v>186</v>
      </c>
      <c r="G45" s="24" t="s">
        <v>156</v>
      </c>
      <c r="H45" s="24"/>
      <c r="I45" s="24"/>
      <c r="J45" s="24"/>
      <c r="K45" s="32"/>
    </row>
    <row r="46" spans="1:11" ht="222.05" customHeight="1">
      <c r="A46" s="31">
        <v>19.3</v>
      </c>
      <c r="B46" s="380" t="s">
        <v>187</v>
      </c>
      <c r="C46" s="381" t="s">
        <v>187</v>
      </c>
      <c r="D46" s="382" t="s">
        <v>187</v>
      </c>
      <c r="E46" s="383" t="s">
        <v>188</v>
      </c>
      <c r="F46" s="384" t="s">
        <v>188</v>
      </c>
      <c r="G46" s="24" t="s">
        <v>141</v>
      </c>
      <c r="H46" s="24"/>
      <c r="I46" s="24"/>
      <c r="J46" s="24"/>
      <c r="K46" s="32"/>
    </row>
    <row r="47" spans="1:11" ht="135" customHeight="1">
      <c r="A47" s="31">
        <v>20</v>
      </c>
      <c r="B47" s="380" t="s">
        <v>189</v>
      </c>
      <c r="C47" s="381" t="s">
        <v>189</v>
      </c>
      <c r="D47" s="382" t="s">
        <v>189</v>
      </c>
      <c r="E47" s="383" t="s">
        <v>190</v>
      </c>
      <c r="F47" s="384" t="s">
        <v>190</v>
      </c>
      <c r="G47" s="24" t="s">
        <v>141</v>
      </c>
      <c r="H47" s="24"/>
      <c r="I47" s="24"/>
      <c r="J47" s="24"/>
      <c r="K47" s="32"/>
    </row>
    <row r="48" spans="1:11" ht="222.05" customHeight="1">
      <c r="A48" s="31">
        <v>21</v>
      </c>
      <c r="B48" s="380" t="s">
        <v>191</v>
      </c>
      <c r="C48" s="381" t="s">
        <v>191</v>
      </c>
      <c r="D48" s="382" t="s">
        <v>191</v>
      </c>
      <c r="E48" s="383" t="s">
        <v>192</v>
      </c>
      <c r="F48" s="384" t="s">
        <v>192</v>
      </c>
      <c r="G48" s="24" t="s">
        <v>141</v>
      </c>
      <c r="H48" s="30"/>
      <c r="I48" s="24"/>
      <c r="J48" s="24"/>
      <c r="K48" s="32"/>
    </row>
    <row r="49" spans="1:11" ht="222.05" customHeight="1">
      <c r="A49" s="31">
        <v>22</v>
      </c>
      <c r="B49" s="380" t="s">
        <v>193</v>
      </c>
      <c r="C49" s="381" t="s">
        <v>193</v>
      </c>
      <c r="D49" s="382" t="s">
        <v>193</v>
      </c>
      <c r="E49" s="383" t="s">
        <v>194</v>
      </c>
      <c r="F49" s="384" t="s">
        <v>194</v>
      </c>
      <c r="G49" s="24" t="s">
        <v>156</v>
      </c>
      <c r="H49" s="30"/>
      <c r="I49" s="24"/>
      <c r="J49" s="24"/>
      <c r="K49" s="32"/>
    </row>
    <row r="50" spans="1:11" ht="222.05" customHeight="1">
      <c r="A50" s="31">
        <v>23</v>
      </c>
      <c r="B50" s="380" t="s">
        <v>195</v>
      </c>
      <c r="C50" s="381" t="s">
        <v>195</v>
      </c>
      <c r="D50" s="382" t="s">
        <v>195</v>
      </c>
      <c r="E50" s="383" t="s">
        <v>196</v>
      </c>
      <c r="F50" s="384" t="s">
        <v>196</v>
      </c>
      <c r="G50" s="24" t="s">
        <v>197</v>
      </c>
      <c r="H50" s="30"/>
      <c r="I50" s="24"/>
      <c r="J50" s="24"/>
      <c r="K50" s="32"/>
    </row>
    <row r="51" spans="1:11" ht="202.6" customHeight="1">
      <c r="A51" s="31">
        <v>24</v>
      </c>
      <c r="B51" s="386" t="s">
        <v>106</v>
      </c>
      <c r="C51" s="387" t="s">
        <v>106</v>
      </c>
      <c r="D51" s="388" t="s">
        <v>106</v>
      </c>
      <c r="E51" s="383" t="s">
        <v>55</v>
      </c>
      <c r="F51" s="384" t="s">
        <v>55</v>
      </c>
      <c r="G51" s="24" t="s">
        <v>56</v>
      </c>
      <c r="H51" s="30">
        <f>K101</f>
        <v>1</v>
      </c>
      <c r="I51" s="24"/>
      <c r="J51" s="24"/>
      <c r="K51" s="32"/>
    </row>
    <row r="52" spans="1:11" ht="222.05" customHeight="1">
      <c r="A52" s="31">
        <v>25</v>
      </c>
      <c r="B52" s="386" t="s">
        <v>198</v>
      </c>
      <c r="C52" s="387" t="s">
        <v>198</v>
      </c>
      <c r="D52" s="388" t="s">
        <v>198</v>
      </c>
      <c r="E52" s="383" t="s">
        <v>199</v>
      </c>
      <c r="F52" s="384" t="s">
        <v>199</v>
      </c>
      <c r="G52" s="24" t="s">
        <v>197</v>
      </c>
      <c r="H52" s="30"/>
      <c r="I52" s="24"/>
      <c r="J52" s="24"/>
      <c r="K52" s="32"/>
    </row>
    <row r="53" spans="1:11" ht="222.05" customHeight="1">
      <c r="A53" s="31">
        <v>26</v>
      </c>
      <c r="B53" s="380" t="s">
        <v>200</v>
      </c>
      <c r="C53" s="381" t="s">
        <v>200</v>
      </c>
      <c r="D53" s="382" t="s">
        <v>200</v>
      </c>
      <c r="E53" s="383" t="s">
        <v>201</v>
      </c>
      <c r="F53" s="384" t="s">
        <v>201</v>
      </c>
      <c r="G53" s="24" t="s">
        <v>45</v>
      </c>
      <c r="H53" s="24"/>
      <c r="I53" s="24"/>
      <c r="J53" s="24"/>
      <c r="K53" s="32"/>
    </row>
    <row r="54" spans="1:11" ht="222.05" customHeight="1">
      <c r="A54" s="31">
        <v>27</v>
      </c>
      <c r="B54" s="380" t="s">
        <v>202</v>
      </c>
      <c r="C54" s="381" t="s">
        <v>202</v>
      </c>
      <c r="D54" s="382" t="s">
        <v>202</v>
      </c>
      <c r="E54" s="383" t="s">
        <v>203</v>
      </c>
      <c r="F54" s="384" t="s">
        <v>203</v>
      </c>
      <c r="G54" s="24" t="s">
        <v>54</v>
      </c>
      <c r="H54" s="30"/>
      <c r="I54" s="24"/>
      <c r="J54" s="24"/>
      <c r="K54" s="32"/>
    </row>
    <row r="55" spans="1:11" ht="222.05" customHeight="1">
      <c r="A55" s="31">
        <v>28</v>
      </c>
      <c r="B55" s="380" t="s">
        <v>204</v>
      </c>
      <c r="C55" s="381" t="s">
        <v>204</v>
      </c>
      <c r="D55" s="382" t="s">
        <v>204</v>
      </c>
      <c r="E55" s="383" t="s">
        <v>205</v>
      </c>
      <c r="F55" s="384" t="s">
        <v>205</v>
      </c>
      <c r="G55" s="24" t="s">
        <v>38</v>
      </c>
      <c r="H55" s="30"/>
      <c r="I55" s="24"/>
      <c r="J55" s="24"/>
      <c r="K55" s="32"/>
    </row>
    <row r="56" spans="1:11" ht="222.05" customHeight="1">
      <c r="A56" s="31">
        <v>29</v>
      </c>
      <c r="B56" s="380" t="s">
        <v>206</v>
      </c>
      <c r="C56" s="381" t="s">
        <v>206</v>
      </c>
      <c r="D56" s="382" t="s">
        <v>206</v>
      </c>
      <c r="E56" s="383" t="s">
        <v>207</v>
      </c>
      <c r="F56" s="384" t="s">
        <v>207</v>
      </c>
      <c r="G56" s="24" t="s">
        <v>38</v>
      </c>
      <c r="H56" s="24"/>
      <c r="I56" s="24"/>
      <c r="J56" s="24"/>
      <c r="K56" s="32"/>
    </row>
    <row r="57" spans="1:11" ht="118.5" customHeight="1">
      <c r="A57" s="31">
        <v>30</v>
      </c>
      <c r="B57" s="380" t="s">
        <v>208</v>
      </c>
      <c r="C57" s="381" t="s">
        <v>208</v>
      </c>
      <c r="D57" s="382" t="s">
        <v>208</v>
      </c>
      <c r="E57" s="383" t="s">
        <v>209</v>
      </c>
      <c r="F57" s="384" t="s">
        <v>209</v>
      </c>
      <c r="G57" s="24" t="s">
        <v>38</v>
      </c>
      <c r="H57" s="30"/>
      <c r="I57" s="24"/>
      <c r="J57" s="24"/>
      <c r="K57" s="32"/>
    </row>
    <row r="58" spans="1:11" ht="222.05" customHeight="1">
      <c r="A58" s="31">
        <v>31</v>
      </c>
      <c r="B58" s="380" t="s">
        <v>210</v>
      </c>
      <c r="C58" s="381" t="s">
        <v>210</v>
      </c>
      <c r="D58" s="382" t="s">
        <v>210</v>
      </c>
      <c r="E58" s="383" t="s">
        <v>211</v>
      </c>
      <c r="F58" s="384" t="s">
        <v>211</v>
      </c>
      <c r="G58" s="24" t="s">
        <v>38</v>
      </c>
      <c r="H58" s="24"/>
      <c r="I58" s="24"/>
      <c r="J58" s="24"/>
      <c r="K58" s="32"/>
    </row>
    <row r="59" spans="1:11" ht="143.19999999999999" customHeight="1">
      <c r="A59" s="31">
        <v>32</v>
      </c>
      <c r="B59" s="380" t="s">
        <v>212</v>
      </c>
      <c r="C59" s="381" t="s">
        <v>212</v>
      </c>
      <c r="D59" s="382" t="s">
        <v>212</v>
      </c>
      <c r="E59" s="383" t="s">
        <v>213</v>
      </c>
      <c r="F59" s="384" t="s">
        <v>213</v>
      </c>
      <c r="G59" s="24" t="s">
        <v>214</v>
      </c>
      <c r="H59" s="24"/>
      <c r="I59" s="24"/>
      <c r="J59" s="24"/>
      <c r="K59" s="32"/>
    </row>
    <row r="60" spans="1:11" ht="222.05" customHeight="1">
      <c r="A60" s="31">
        <v>33</v>
      </c>
      <c r="B60" s="380" t="s">
        <v>215</v>
      </c>
      <c r="C60" s="381" t="s">
        <v>215</v>
      </c>
      <c r="D60" s="382" t="s">
        <v>215</v>
      </c>
      <c r="E60" s="383" t="s">
        <v>216</v>
      </c>
      <c r="F60" s="384" t="s">
        <v>216</v>
      </c>
      <c r="G60" s="24" t="s">
        <v>217</v>
      </c>
      <c r="H60" s="24"/>
      <c r="I60" s="24"/>
      <c r="J60" s="24"/>
      <c r="K60" s="32"/>
    </row>
    <row r="61" spans="1:11" ht="222.05" customHeight="1">
      <c r="A61" s="31">
        <v>34</v>
      </c>
      <c r="B61" s="380" t="s">
        <v>218</v>
      </c>
      <c r="C61" s="381" t="s">
        <v>218</v>
      </c>
      <c r="D61" s="382" t="s">
        <v>218</v>
      </c>
      <c r="E61" s="383" t="s">
        <v>219</v>
      </c>
      <c r="F61" s="384" t="s">
        <v>219</v>
      </c>
      <c r="G61" s="24" t="s">
        <v>220</v>
      </c>
      <c r="H61" s="24"/>
      <c r="I61" s="24"/>
      <c r="J61" s="24"/>
      <c r="K61" s="32"/>
    </row>
    <row r="62" spans="1:11" ht="222.05" customHeight="1">
      <c r="A62" s="31">
        <v>35</v>
      </c>
      <c r="B62" s="380" t="s">
        <v>218</v>
      </c>
      <c r="C62" s="381" t="s">
        <v>218</v>
      </c>
      <c r="D62" s="382" t="s">
        <v>218</v>
      </c>
      <c r="E62" s="383" t="s">
        <v>221</v>
      </c>
      <c r="F62" s="384" t="s">
        <v>221</v>
      </c>
      <c r="G62" s="24" t="s">
        <v>156</v>
      </c>
      <c r="H62" s="24"/>
      <c r="I62" s="24"/>
      <c r="J62" s="24"/>
      <c r="K62" s="32"/>
    </row>
    <row r="63" spans="1:11" ht="222.05" customHeight="1">
      <c r="A63" s="31">
        <v>36</v>
      </c>
      <c r="B63" s="380" t="s">
        <v>222</v>
      </c>
      <c r="C63" s="381" t="s">
        <v>222</v>
      </c>
      <c r="D63" s="382" t="s">
        <v>222</v>
      </c>
      <c r="E63" s="383" t="s">
        <v>223</v>
      </c>
      <c r="F63" s="384" t="s">
        <v>223</v>
      </c>
      <c r="G63" s="24" t="s">
        <v>224</v>
      </c>
      <c r="H63" s="24"/>
      <c r="I63" s="24"/>
      <c r="J63" s="24"/>
      <c r="K63" s="32"/>
    </row>
    <row r="64" spans="1:11" ht="222.05" customHeight="1">
      <c r="A64" s="31">
        <v>37</v>
      </c>
      <c r="B64" s="380" t="s">
        <v>225</v>
      </c>
      <c r="C64" s="381" t="s">
        <v>225</v>
      </c>
      <c r="D64" s="382" t="s">
        <v>225</v>
      </c>
      <c r="E64" s="383" t="s">
        <v>226</v>
      </c>
      <c r="F64" s="384" t="s">
        <v>226</v>
      </c>
      <c r="G64" s="24" t="s">
        <v>227</v>
      </c>
      <c r="H64" s="24"/>
      <c r="I64" s="24"/>
      <c r="J64" s="24"/>
      <c r="K64" s="32"/>
    </row>
    <row r="65" spans="1:12" ht="153" customHeight="1">
      <c r="A65" s="31">
        <v>38</v>
      </c>
      <c r="B65" s="380" t="s">
        <v>228</v>
      </c>
      <c r="C65" s="381" t="s">
        <v>228</v>
      </c>
      <c r="D65" s="382" t="s">
        <v>228</v>
      </c>
      <c r="E65" s="383" t="s">
        <v>229</v>
      </c>
      <c r="F65" s="384" t="s">
        <v>229</v>
      </c>
      <c r="G65" s="24"/>
      <c r="H65" s="24"/>
      <c r="I65" s="24"/>
      <c r="J65" s="24"/>
      <c r="K65" s="32"/>
    </row>
    <row r="66" spans="1:12" ht="105.75" customHeight="1">
      <c r="A66" s="31">
        <v>38.1</v>
      </c>
      <c r="B66" s="380" t="s">
        <v>230</v>
      </c>
      <c r="C66" s="381" t="s">
        <v>230</v>
      </c>
      <c r="D66" s="382" t="s">
        <v>230</v>
      </c>
      <c r="E66" s="383" t="s">
        <v>231</v>
      </c>
      <c r="F66" s="384" t="s">
        <v>231</v>
      </c>
      <c r="G66" s="24" t="s">
        <v>144</v>
      </c>
      <c r="H66" s="24"/>
      <c r="I66" s="24"/>
      <c r="J66" s="24"/>
      <c r="K66" s="32"/>
    </row>
    <row r="67" spans="1:12" ht="132.05000000000001" customHeight="1">
      <c r="A67" s="31">
        <v>38.200000000000003</v>
      </c>
      <c r="B67" s="380" t="s">
        <v>232</v>
      </c>
      <c r="C67" s="381" t="s">
        <v>232</v>
      </c>
      <c r="D67" s="382" t="s">
        <v>232</v>
      </c>
      <c r="E67" s="383" t="s">
        <v>233</v>
      </c>
      <c r="F67" s="384" t="s">
        <v>233</v>
      </c>
      <c r="G67" s="24" t="s">
        <v>45</v>
      </c>
      <c r="H67" s="24"/>
      <c r="I67" s="24"/>
      <c r="J67" s="24"/>
      <c r="K67" s="32"/>
    </row>
    <row r="68" spans="1:12" ht="222.05" customHeight="1">
      <c r="A68" s="31">
        <v>38.299999999999997</v>
      </c>
      <c r="B68" s="380" t="s">
        <v>234</v>
      </c>
      <c r="C68" s="381" t="s">
        <v>234</v>
      </c>
      <c r="D68" s="382" t="s">
        <v>234</v>
      </c>
      <c r="E68" s="383" t="s">
        <v>229</v>
      </c>
      <c r="F68" s="384" t="s">
        <v>229</v>
      </c>
      <c r="G68" s="24" t="s">
        <v>144</v>
      </c>
      <c r="H68" s="24"/>
      <c r="I68" s="24"/>
      <c r="J68" s="24"/>
      <c r="K68" s="32"/>
    </row>
    <row r="69" spans="1:12" ht="222.05" customHeight="1">
      <c r="A69" s="31">
        <v>38.4</v>
      </c>
      <c r="B69" s="380" t="s">
        <v>235</v>
      </c>
      <c r="C69" s="381" t="s">
        <v>235</v>
      </c>
      <c r="D69" s="382" t="s">
        <v>235</v>
      </c>
      <c r="E69" s="383" t="s">
        <v>236</v>
      </c>
      <c r="F69" s="384" t="s">
        <v>236</v>
      </c>
      <c r="G69" s="24" t="s">
        <v>45</v>
      </c>
      <c r="H69" s="24"/>
      <c r="I69" s="24"/>
      <c r="J69" s="24"/>
      <c r="K69" s="32"/>
    </row>
    <row r="70" spans="1:12" ht="222.05" customHeight="1">
      <c r="A70" s="31">
        <v>39</v>
      </c>
      <c r="B70" s="380" t="s">
        <v>237</v>
      </c>
      <c r="C70" s="381" t="s">
        <v>237</v>
      </c>
      <c r="D70" s="382" t="s">
        <v>237</v>
      </c>
      <c r="E70" s="383" t="s">
        <v>238</v>
      </c>
      <c r="F70" s="384" t="s">
        <v>238</v>
      </c>
      <c r="G70" s="24" t="s">
        <v>144</v>
      </c>
      <c r="H70" s="24"/>
      <c r="I70" s="24"/>
      <c r="J70" s="24"/>
      <c r="K70" s="32"/>
    </row>
    <row r="71" spans="1:12" ht="222.05" customHeight="1">
      <c r="A71" s="31">
        <v>40</v>
      </c>
      <c r="B71" s="380" t="s">
        <v>239</v>
      </c>
      <c r="C71" s="381" t="s">
        <v>239</v>
      </c>
      <c r="D71" s="382" t="s">
        <v>239</v>
      </c>
      <c r="E71" s="383" t="s">
        <v>240</v>
      </c>
      <c r="F71" s="384" t="s">
        <v>240</v>
      </c>
      <c r="G71" s="24" t="s">
        <v>214</v>
      </c>
      <c r="H71" s="24"/>
      <c r="I71" s="24"/>
      <c r="J71" s="24"/>
      <c r="K71" s="32"/>
    </row>
    <row r="72" spans="1:12" ht="222.05" customHeight="1">
      <c r="A72" s="31">
        <v>41</v>
      </c>
      <c r="B72" s="380" t="s">
        <v>241</v>
      </c>
      <c r="C72" s="381" t="s">
        <v>241</v>
      </c>
      <c r="D72" s="382" t="s">
        <v>241</v>
      </c>
      <c r="E72" s="383" t="s">
        <v>242</v>
      </c>
      <c r="F72" s="384" t="s">
        <v>242</v>
      </c>
      <c r="G72" s="24" t="s">
        <v>144</v>
      </c>
      <c r="H72" s="30"/>
      <c r="I72" s="24"/>
      <c r="J72" s="24"/>
      <c r="K72" s="32"/>
    </row>
    <row r="73" spans="1:12" ht="222.05" customHeight="1">
      <c r="A73" s="31">
        <v>41.1</v>
      </c>
      <c r="B73" s="380" t="s">
        <v>243</v>
      </c>
      <c r="C73" s="381" t="s">
        <v>243</v>
      </c>
      <c r="D73" s="382" t="s">
        <v>243</v>
      </c>
      <c r="E73" s="383" t="s">
        <v>244</v>
      </c>
      <c r="F73" s="384" t="s">
        <v>244</v>
      </c>
      <c r="G73" s="24" t="s">
        <v>245</v>
      </c>
      <c r="H73" s="30"/>
      <c r="I73" s="24"/>
      <c r="J73" s="24"/>
      <c r="K73" s="32"/>
    </row>
    <row r="74" spans="1:12" ht="222.05" customHeight="1">
      <c r="A74" s="31">
        <v>42</v>
      </c>
      <c r="B74" s="380" t="s">
        <v>246</v>
      </c>
      <c r="C74" s="381" t="s">
        <v>246</v>
      </c>
      <c r="D74" s="382" t="s">
        <v>246</v>
      </c>
      <c r="E74" s="383" t="s">
        <v>247</v>
      </c>
      <c r="F74" s="384" t="s">
        <v>247</v>
      </c>
      <c r="G74" s="24" t="s">
        <v>141</v>
      </c>
      <c r="H74" s="30"/>
      <c r="I74" s="24"/>
      <c r="J74" s="24"/>
      <c r="K74" s="32"/>
    </row>
    <row r="75" spans="1:12" ht="222.05" customHeight="1">
      <c r="A75" s="31">
        <v>43</v>
      </c>
      <c r="B75" s="380" t="s">
        <v>248</v>
      </c>
      <c r="C75" s="381" t="s">
        <v>248</v>
      </c>
      <c r="D75" s="382" t="s">
        <v>248</v>
      </c>
      <c r="E75" s="383" t="s">
        <v>249</v>
      </c>
      <c r="F75" s="384" t="s">
        <v>249</v>
      </c>
      <c r="G75" s="24" t="s">
        <v>38</v>
      </c>
      <c r="H75" s="30"/>
      <c r="I75" s="24"/>
      <c r="J75" s="24"/>
      <c r="K75" s="32"/>
    </row>
    <row r="76" spans="1:12" ht="222.05" customHeight="1">
      <c r="A76" s="31">
        <v>44</v>
      </c>
      <c r="B76" s="380" t="s">
        <v>250</v>
      </c>
      <c r="C76" s="381" t="s">
        <v>250</v>
      </c>
      <c r="D76" s="382" t="s">
        <v>250</v>
      </c>
      <c r="E76" s="383" t="s">
        <v>251</v>
      </c>
      <c r="F76" s="384" t="s">
        <v>251</v>
      </c>
      <c r="G76" s="24" t="s">
        <v>156</v>
      </c>
      <c r="H76" s="24"/>
      <c r="I76" s="24"/>
      <c r="J76" s="24"/>
      <c r="K76" s="32"/>
    </row>
    <row r="77" spans="1:12" ht="222.05" customHeight="1">
      <c r="A77" s="31">
        <v>45</v>
      </c>
      <c r="B77" s="380" t="s">
        <v>252</v>
      </c>
      <c r="C77" s="381" t="s">
        <v>252</v>
      </c>
      <c r="D77" s="382" t="s">
        <v>252</v>
      </c>
      <c r="E77" s="383" t="s">
        <v>253</v>
      </c>
      <c r="F77" s="384" t="s">
        <v>253</v>
      </c>
      <c r="G77" s="24" t="s">
        <v>141</v>
      </c>
      <c r="H77" s="24"/>
      <c r="I77" s="24"/>
      <c r="J77" s="24"/>
      <c r="K77" s="32"/>
    </row>
    <row r="78" spans="1:12" ht="49.45" customHeight="1" thickBot="1">
      <c r="A78" s="31">
        <v>46</v>
      </c>
      <c r="B78" s="380" t="s">
        <v>254</v>
      </c>
      <c r="C78" s="381"/>
      <c r="D78" s="382"/>
      <c r="E78" s="383" t="s">
        <v>254</v>
      </c>
      <c r="F78" s="384"/>
      <c r="G78" s="24" t="s">
        <v>141</v>
      </c>
      <c r="H78" s="70">
        <v>0</v>
      </c>
      <c r="I78" s="60"/>
      <c r="J78" s="60"/>
      <c r="K78" s="71"/>
    </row>
    <row r="79" spans="1:12">
      <c r="A79" s="33"/>
      <c r="B79" s="33"/>
      <c r="C79" s="33"/>
      <c r="F79" s="33"/>
      <c r="G79" s="33"/>
      <c r="H79" s="33"/>
      <c r="I79" s="33"/>
      <c r="J79" s="33"/>
      <c r="K79" s="33"/>
    </row>
    <row r="80" spans="1:12" ht="15.75">
      <c r="A80" s="397" t="s">
        <v>57</v>
      </c>
      <c r="B80" s="397"/>
      <c r="C80" s="397"/>
      <c r="D80" s="397"/>
      <c r="E80" s="397"/>
      <c r="F80" s="397"/>
      <c r="G80" s="397"/>
      <c r="H80" s="397"/>
      <c r="I80" s="397"/>
      <c r="J80" s="397"/>
      <c r="K80" s="398"/>
      <c r="L80" s="106"/>
    </row>
    <row r="81" spans="1:12" ht="15.75" thickBot="1">
      <c r="A81" s="399" t="s">
        <v>0</v>
      </c>
      <c r="B81" s="399"/>
      <c r="C81" s="399"/>
      <c r="D81" s="50" t="s">
        <v>58</v>
      </c>
      <c r="E81" s="50"/>
      <c r="F81" s="50" t="s">
        <v>50</v>
      </c>
      <c r="G81" s="50" t="s">
        <v>59</v>
      </c>
      <c r="H81" s="50" t="s">
        <v>60</v>
      </c>
      <c r="I81" s="50" t="s">
        <v>61</v>
      </c>
      <c r="J81" s="50"/>
      <c r="K81" s="107" t="s">
        <v>51</v>
      </c>
      <c r="L81" s="56"/>
    </row>
    <row r="82" spans="1:12" ht="16.55" customHeight="1">
      <c r="A82" s="395" t="s">
        <v>109</v>
      </c>
      <c r="B82" s="396"/>
      <c r="C82" s="396"/>
      <c r="D82" s="52"/>
      <c r="E82" s="52"/>
      <c r="F82" s="53"/>
      <c r="G82" s="54"/>
      <c r="H82" s="54"/>
      <c r="I82" s="54"/>
      <c r="J82" s="54"/>
      <c r="K82" s="108"/>
      <c r="L82" s="56"/>
    </row>
    <row r="83" spans="1:12">
      <c r="A83" s="389" t="s">
        <v>64</v>
      </c>
      <c r="B83" s="390"/>
      <c r="C83" s="390"/>
      <c r="D83" s="55"/>
      <c r="E83" s="55"/>
      <c r="F83" s="56"/>
      <c r="G83" s="57"/>
      <c r="H83" s="57"/>
      <c r="I83" s="57"/>
      <c r="J83" s="57"/>
      <c r="K83" s="109">
        <f>I15</f>
        <v>1</v>
      </c>
      <c r="L83" s="56"/>
    </row>
    <row r="84" spans="1:12">
      <c r="A84" s="389" t="s">
        <v>62</v>
      </c>
      <c r="B84" s="390"/>
      <c r="C84" s="390"/>
      <c r="D84" s="55"/>
      <c r="E84" s="55"/>
      <c r="F84" s="56"/>
      <c r="G84" s="57"/>
      <c r="H84" s="57"/>
      <c r="I84" s="57"/>
      <c r="J84" s="57"/>
      <c r="K84" s="33">
        <f>K83*10%</f>
        <v>0.1</v>
      </c>
      <c r="L84" s="56"/>
    </row>
    <row r="85" spans="1:12">
      <c r="A85" s="391"/>
      <c r="B85" s="392"/>
      <c r="C85" s="392"/>
      <c r="D85" s="56"/>
      <c r="E85" s="55"/>
      <c r="F85" s="56"/>
      <c r="G85" s="57"/>
      <c r="H85" s="57"/>
      <c r="I85" s="57"/>
      <c r="J85" s="57"/>
      <c r="K85" s="109">
        <f>SUM(K83:K84)</f>
        <v>1.1000000000000001</v>
      </c>
      <c r="L85" s="56"/>
    </row>
    <row r="86" spans="1:12" ht="15.75" thickBot="1">
      <c r="A86" s="393" t="s">
        <v>63</v>
      </c>
      <c r="B86" s="394"/>
      <c r="C86" s="394"/>
      <c r="D86" s="58"/>
      <c r="E86" s="58"/>
      <c r="F86" s="59" t="s">
        <v>98</v>
      </c>
      <c r="G86" s="60"/>
      <c r="H86" s="60"/>
      <c r="I86" s="60"/>
      <c r="J86" s="60"/>
      <c r="K86" s="110">
        <f>ROUNDUP(K85,0)</f>
        <v>2</v>
      </c>
      <c r="L86" s="56"/>
    </row>
    <row r="87" spans="1:12">
      <c r="A87" s="395" t="s">
        <v>107</v>
      </c>
      <c r="B87" s="396"/>
      <c r="C87" s="396"/>
      <c r="D87" s="52"/>
      <c r="E87" s="52"/>
      <c r="F87" s="53"/>
      <c r="G87" s="54"/>
      <c r="H87" s="54"/>
      <c r="I87" s="54"/>
      <c r="J87" s="54"/>
      <c r="K87" s="108"/>
      <c r="L87" s="56"/>
    </row>
    <row r="88" spans="1:12">
      <c r="A88" s="389" t="s">
        <v>64</v>
      </c>
      <c r="B88" s="390"/>
      <c r="C88" s="390"/>
      <c r="D88" s="55"/>
      <c r="E88" s="55"/>
      <c r="F88" s="56"/>
      <c r="G88" s="57"/>
      <c r="H88" s="57"/>
      <c r="I88" s="57"/>
      <c r="J88" s="57"/>
      <c r="K88" s="109">
        <f>P20</f>
        <v>0</v>
      </c>
      <c r="L88" s="56"/>
    </row>
    <row r="89" spans="1:12">
      <c r="A89" s="389" t="s">
        <v>62</v>
      </c>
      <c r="B89" s="390"/>
      <c r="C89" s="390"/>
      <c r="D89" s="55"/>
      <c r="E89" s="55"/>
      <c r="F89" s="56"/>
      <c r="G89" s="57"/>
      <c r="H89" s="57"/>
      <c r="I89" s="57"/>
      <c r="J89" s="57"/>
      <c r="K89" s="33">
        <f>K88*10%</f>
        <v>0</v>
      </c>
      <c r="L89" s="56"/>
    </row>
    <row r="90" spans="1:12">
      <c r="A90" s="391"/>
      <c r="B90" s="392"/>
      <c r="C90" s="392"/>
      <c r="D90" s="56"/>
      <c r="E90" s="55"/>
      <c r="F90" s="56"/>
      <c r="G90" s="57"/>
      <c r="H90" s="57"/>
      <c r="I90" s="57"/>
      <c r="J90" s="57"/>
      <c r="K90" s="109">
        <f>SUM(K88:K89)</f>
        <v>0</v>
      </c>
      <c r="L90" s="56"/>
    </row>
    <row r="91" spans="1:12" ht="15.75" thickBot="1">
      <c r="A91" s="393" t="s">
        <v>63</v>
      </c>
      <c r="B91" s="394"/>
      <c r="C91" s="394"/>
      <c r="D91" s="58"/>
      <c r="E91" s="58"/>
      <c r="F91" s="59" t="s">
        <v>54</v>
      </c>
      <c r="G91" s="60"/>
      <c r="H91" s="60"/>
      <c r="I91" s="60"/>
      <c r="J91" s="60"/>
      <c r="K91" s="110">
        <f>ROUNDUP(K90,0)</f>
        <v>0</v>
      </c>
      <c r="L91" s="56"/>
    </row>
    <row r="92" spans="1:12">
      <c r="A92" s="395" t="s">
        <v>461</v>
      </c>
      <c r="B92" s="396"/>
      <c r="C92" s="396"/>
      <c r="D92" s="52"/>
      <c r="E92" s="52"/>
      <c r="F92" s="53"/>
      <c r="G92" s="54"/>
      <c r="H92" s="54"/>
      <c r="I92" s="54"/>
      <c r="J92" s="54"/>
      <c r="K92" s="108"/>
      <c r="L92" s="400"/>
    </row>
    <row r="93" spans="1:12">
      <c r="A93" s="389" t="s">
        <v>64</v>
      </c>
      <c r="B93" s="390"/>
      <c r="C93" s="390"/>
      <c r="D93" s="55"/>
      <c r="E93" s="55"/>
      <c r="F93" s="56"/>
      <c r="G93" s="57"/>
      <c r="H93" s="57"/>
      <c r="I93" s="57"/>
      <c r="J93" s="57"/>
      <c r="K93" s="109">
        <f>I17</f>
        <v>1</v>
      </c>
      <c r="L93" s="400"/>
    </row>
    <row r="94" spans="1:12">
      <c r="A94" s="389" t="s">
        <v>62</v>
      </c>
      <c r="B94" s="390"/>
      <c r="C94" s="390"/>
      <c r="D94" s="55"/>
      <c r="E94" s="55"/>
      <c r="F94" s="56"/>
      <c r="G94" s="57"/>
      <c r="H94" s="57"/>
      <c r="I94" s="57"/>
      <c r="J94" s="57"/>
      <c r="K94" s="109">
        <f>K93*0.1</f>
        <v>0.1</v>
      </c>
      <c r="L94" s="400"/>
    </row>
    <row r="95" spans="1:12">
      <c r="A95" s="391"/>
      <c r="B95" s="392"/>
      <c r="C95" s="392"/>
      <c r="D95" s="56"/>
      <c r="E95" s="55"/>
      <c r="F95" s="56"/>
      <c r="G95" s="57"/>
      <c r="H95" s="57"/>
      <c r="I95" s="57"/>
      <c r="J95" s="57"/>
      <c r="K95" s="109">
        <f>K93+K94</f>
        <v>1.1000000000000001</v>
      </c>
      <c r="L95" s="400"/>
    </row>
    <row r="96" spans="1:12" ht="15.75" thickBot="1">
      <c r="A96" s="393" t="s">
        <v>63</v>
      </c>
      <c r="B96" s="394"/>
      <c r="C96" s="394"/>
      <c r="D96" s="58"/>
      <c r="E96" s="58"/>
      <c r="F96" s="59" t="s">
        <v>1</v>
      </c>
      <c r="G96" s="60"/>
      <c r="H96" s="60"/>
      <c r="I96" s="60"/>
      <c r="J96" s="60"/>
      <c r="K96" s="110">
        <f>ROUNDUP(K95,0)</f>
        <v>2</v>
      </c>
      <c r="L96" s="400"/>
    </row>
    <row r="97" spans="1:12">
      <c r="A97" s="395" t="s">
        <v>310</v>
      </c>
      <c r="B97" s="396"/>
      <c r="C97" s="396"/>
      <c r="D97" s="52"/>
      <c r="E97" s="52"/>
      <c r="F97" s="53"/>
      <c r="G97" s="54"/>
      <c r="H97" s="54"/>
      <c r="I97" s="54"/>
      <c r="J97" s="54"/>
      <c r="K97" s="108"/>
      <c r="L97" s="400"/>
    </row>
    <row r="98" spans="1:12">
      <c r="A98" s="389" t="s">
        <v>64</v>
      </c>
      <c r="B98" s="390"/>
      <c r="C98" s="390"/>
      <c r="D98" s="55"/>
      <c r="E98" s="55"/>
      <c r="F98" s="56"/>
      <c r="G98" s="57"/>
      <c r="H98" s="57"/>
      <c r="I98" s="57"/>
      <c r="J98" s="57"/>
      <c r="K98" s="109">
        <f>I16</f>
        <v>0.3</v>
      </c>
      <c r="L98" s="400"/>
    </row>
    <row r="99" spans="1:12">
      <c r="A99" s="389" t="s">
        <v>62</v>
      </c>
      <c r="B99" s="390"/>
      <c r="C99" s="390"/>
      <c r="D99" s="55"/>
      <c r="E99" s="55"/>
      <c r="F99" s="56"/>
      <c r="G99" s="57"/>
      <c r="H99" s="57"/>
      <c r="I99" s="57"/>
      <c r="J99" s="57"/>
      <c r="K99" s="109">
        <f>K98*0.1</f>
        <v>0.03</v>
      </c>
      <c r="L99" s="400"/>
    </row>
    <row r="100" spans="1:12">
      <c r="A100" s="391"/>
      <c r="B100" s="392"/>
      <c r="C100" s="392"/>
      <c r="D100" s="56"/>
      <c r="E100" s="55"/>
      <c r="F100" s="56"/>
      <c r="G100" s="57"/>
      <c r="H100" s="57"/>
      <c r="I100" s="57"/>
      <c r="J100" s="57"/>
      <c r="K100" s="109">
        <f>K98+K99</f>
        <v>0.32999999999999996</v>
      </c>
      <c r="L100" s="400"/>
    </row>
    <row r="101" spans="1:12" ht="15.75" thickBot="1">
      <c r="A101" s="393" t="s">
        <v>63</v>
      </c>
      <c r="B101" s="394"/>
      <c r="C101" s="394"/>
      <c r="D101" s="58"/>
      <c r="E101" s="58"/>
      <c r="F101" s="59" t="s">
        <v>38</v>
      </c>
      <c r="G101" s="60"/>
      <c r="H101" s="60"/>
      <c r="I101" s="60"/>
      <c r="J101" s="60"/>
      <c r="K101" s="110">
        <f>ROUNDUP(K100,0)</f>
        <v>1</v>
      </c>
      <c r="L101" s="400"/>
    </row>
  </sheetData>
  <mergeCells count="152">
    <mergeCell ref="A97:C97"/>
    <mergeCell ref="L97:L101"/>
    <mergeCell ref="A98:C98"/>
    <mergeCell ref="A99:C99"/>
    <mergeCell ref="A100:C100"/>
    <mergeCell ref="A101:C101"/>
    <mergeCell ref="A88:C88"/>
    <mergeCell ref="A89:C89"/>
    <mergeCell ref="A90:C90"/>
    <mergeCell ref="A91:C91"/>
    <mergeCell ref="A92:C92"/>
    <mergeCell ref="L92:L96"/>
    <mergeCell ref="A93:C93"/>
    <mergeCell ref="A94:C94"/>
    <mergeCell ref="A95:C95"/>
    <mergeCell ref="A96:C96"/>
    <mergeCell ref="A82:C82"/>
    <mergeCell ref="A83:C83"/>
    <mergeCell ref="A84:C84"/>
    <mergeCell ref="A85:C85"/>
    <mergeCell ref="A86:C86"/>
    <mergeCell ref="A87:C87"/>
    <mergeCell ref="B76:D76"/>
    <mergeCell ref="E76:F76"/>
    <mergeCell ref="B77:D77"/>
    <mergeCell ref="E77:F77"/>
    <mergeCell ref="A80:K80"/>
    <mergeCell ref="A81:C81"/>
    <mergeCell ref="B78:D78"/>
    <mergeCell ref="E78:F78"/>
    <mergeCell ref="B73:D73"/>
    <mergeCell ref="E73:F73"/>
    <mergeCell ref="B74:D74"/>
    <mergeCell ref="E74:F74"/>
    <mergeCell ref="B75:D75"/>
    <mergeCell ref="E75:F75"/>
    <mergeCell ref="B70:D70"/>
    <mergeCell ref="E70:F70"/>
    <mergeCell ref="B71:D71"/>
    <mergeCell ref="E71:F71"/>
    <mergeCell ref="B72:D72"/>
    <mergeCell ref="E72:F72"/>
    <mergeCell ref="B67:D67"/>
    <mergeCell ref="E67:F67"/>
    <mergeCell ref="B68:D68"/>
    <mergeCell ref="E68:F68"/>
    <mergeCell ref="B69:D69"/>
    <mergeCell ref="E69:F69"/>
    <mergeCell ref="B64:D64"/>
    <mergeCell ref="E64:F64"/>
    <mergeCell ref="B65:D65"/>
    <mergeCell ref="E65:F65"/>
    <mergeCell ref="B66:D66"/>
    <mergeCell ref="E66:F66"/>
    <mergeCell ref="B61:D61"/>
    <mergeCell ref="E61:F61"/>
    <mergeCell ref="B62:D62"/>
    <mergeCell ref="E62:F62"/>
    <mergeCell ref="B63:D63"/>
    <mergeCell ref="E63:F63"/>
    <mergeCell ref="B58:D58"/>
    <mergeCell ref="E58:F58"/>
    <mergeCell ref="B59:D59"/>
    <mergeCell ref="E59:F59"/>
    <mergeCell ref="B60:D60"/>
    <mergeCell ref="E60:F60"/>
    <mergeCell ref="B55:D55"/>
    <mergeCell ref="E55:F55"/>
    <mergeCell ref="B56:D56"/>
    <mergeCell ref="E56:F56"/>
    <mergeCell ref="B57:D57"/>
    <mergeCell ref="E57:F57"/>
    <mergeCell ref="B52:D52"/>
    <mergeCell ref="E52:F52"/>
    <mergeCell ref="B53:D53"/>
    <mergeCell ref="E53:F53"/>
    <mergeCell ref="B54:D54"/>
    <mergeCell ref="E54:F54"/>
    <mergeCell ref="B49:D49"/>
    <mergeCell ref="E49:F49"/>
    <mergeCell ref="B50:D50"/>
    <mergeCell ref="E50:F50"/>
    <mergeCell ref="B51:D51"/>
    <mergeCell ref="E51:F51"/>
    <mergeCell ref="B46:D46"/>
    <mergeCell ref="E46:F46"/>
    <mergeCell ref="B47:D47"/>
    <mergeCell ref="E47:F47"/>
    <mergeCell ref="B48:D48"/>
    <mergeCell ref="E48:F48"/>
    <mergeCell ref="B43:D43"/>
    <mergeCell ref="E43:F43"/>
    <mergeCell ref="B44:D44"/>
    <mergeCell ref="E44:F44"/>
    <mergeCell ref="B45:D45"/>
    <mergeCell ref="E45:F45"/>
    <mergeCell ref="B40:D40"/>
    <mergeCell ref="E40:F40"/>
    <mergeCell ref="B41:D41"/>
    <mergeCell ref="E41:F41"/>
    <mergeCell ref="B42:D42"/>
    <mergeCell ref="E42:F42"/>
    <mergeCell ref="B37:D37"/>
    <mergeCell ref="E37:F37"/>
    <mergeCell ref="B38:D38"/>
    <mergeCell ref="E38:F38"/>
    <mergeCell ref="B39:D39"/>
    <mergeCell ref="E39:F39"/>
    <mergeCell ref="B34:D34"/>
    <mergeCell ref="E34:F34"/>
    <mergeCell ref="B35:D35"/>
    <mergeCell ref="E35:F35"/>
    <mergeCell ref="B36:D36"/>
    <mergeCell ref="E36:F36"/>
    <mergeCell ref="B31:D31"/>
    <mergeCell ref="E31:F31"/>
    <mergeCell ref="B32:D32"/>
    <mergeCell ref="E32:F32"/>
    <mergeCell ref="B33:D33"/>
    <mergeCell ref="E33:F33"/>
    <mergeCell ref="B28:D28"/>
    <mergeCell ref="E28:F28"/>
    <mergeCell ref="B29:D29"/>
    <mergeCell ref="E29:F29"/>
    <mergeCell ref="B30:D30"/>
    <mergeCell ref="E30:F30"/>
    <mergeCell ref="B25:D25"/>
    <mergeCell ref="E25:F25"/>
    <mergeCell ref="B26:D26"/>
    <mergeCell ref="E26:F26"/>
    <mergeCell ref="B27:D27"/>
    <mergeCell ref="E27:F27"/>
    <mergeCell ref="B22:D22"/>
    <mergeCell ref="E22:F22"/>
    <mergeCell ref="B23:D23"/>
    <mergeCell ref="E23:F23"/>
    <mergeCell ref="B24:D24"/>
    <mergeCell ref="E24:F24"/>
    <mergeCell ref="A7:K7"/>
    <mergeCell ref="A8:K8"/>
    <mergeCell ref="A11:K11"/>
    <mergeCell ref="A19:I19"/>
    <mergeCell ref="B21:D21"/>
    <mergeCell ref="E21:F21"/>
    <mergeCell ref="M2:N2"/>
    <mergeCell ref="B5:B6"/>
    <mergeCell ref="C5:C6"/>
    <mergeCell ref="D5:D6"/>
    <mergeCell ref="G5:I5"/>
    <mergeCell ref="J5:J6"/>
    <mergeCell ref="K5:K6"/>
    <mergeCell ref="L5:P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75615-BBBE-4717-A642-DE0EAB062221}">
  <dimension ref="A1:W136"/>
  <sheetViews>
    <sheetView topLeftCell="A110" workbookViewId="0">
      <selection activeCell="H94" sqref="H94"/>
    </sheetView>
  </sheetViews>
  <sheetFormatPr defaultColWidth="9.109375" defaultRowHeight="15.05"/>
  <cols>
    <col min="1" max="1" width="19.5546875" style="1" customWidth="1"/>
    <col min="2" max="2" width="15.5546875" style="1" customWidth="1"/>
    <col min="3" max="3" width="20.88671875" style="1" customWidth="1"/>
    <col min="4" max="4" width="21.44140625" style="1" customWidth="1"/>
    <col min="5" max="5" width="9.88671875" style="1" customWidth="1"/>
    <col min="6" max="6" width="11.88671875" style="1" customWidth="1"/>
    <col min="7" max="7" width="10.5546875" style="1" customWidth="1"/>
    <col min="8" max="8" width="12.44140625" style="1" customWidth="1"/>
    <col min="9" max="9" width="13.5546875" style="1" customWidth="1"/>
    <col min="10" max="10" width="17.5546875" style="1" customWidth="1"/>
    <col min="11" max="11" width="21.5546875" style="1" customWidth="1"/>
    <col min="12" max="12" width="9.109375" style="1"/>
    <col min="13" max="13" width="9.88671875" style="1" customWidth="1"/>
    <col min="14" max="16384" width="9.109375" style="1"/>
  </cols>
  <sheetData>
    <row r="1" spans="1:23" s="39" customFormat="1" ht="39.799999999999997" customHeight="1">
      <c r="A1" s="34" t="s">
        <v>6</v>
      </c>
      <c r="B1" s="35" t="s">
        <v>7</v>
      </c>
      <c r="C1" s="35" t="s">
        <v>8</v>
      </c>
      <c r="D1" s="35" t="s">
        <v>9</v>
      </c>
      <c r="E1" s="35" t="s">
        <v>10</v>
      </c>
      <c r="F1" s="35" t="s">
        <v>11</v>
      </c>
      <c r="G1" s="35" t="s">
        <v>12</v>
      </c>
      <c r="H1" s="35" t="s">
        <v>13</v>
      </c>
      <c r="I1" s="35" t="s">
        <v>14</v>
      </c>
      <c r="J1" s="35" t="s">
        <v>15</v>
      </c>
      <c r="K1" s="35" t="s">
        <v>16</v>
      </c>
      <c r="L1" s="36" t="s">
        <v>17</v>
      </c>
      <c r="M1" s="61" t="s">
        <v>18</v>
      </c>
      <c r="N1" s="37"/>
      <c r="O1" s="38"/>
      <c r="P1" s="37"/>
    </row>
    <row r="2" spans="1:23" s="39" customFormat="1" ht="29.45" thickBot="1">
      <c r="A2" s="40" t="s">
        <v>19</v>
      </c>
      <c r="B2" s="41" t="s">
        <v>65</v>
      </c>
      <c r="C2" s="41" t="s">
        <v>462</v>
      </c>
      <c r="D2" s="42" t="s">
        <v>463</v>
      </c>
      <c r="E2" s="43" t="s">
        <v>464</v>
      </c>
      <c r="F2" s="44" t="s">
        <v>465</v>
      </c>
      <c r="G2" s="44" t="s">
        <v>316</v>
      </c>
      <c r="H2" s="45" t="s">
        <v>20</v>
      </c>
      <c r="I2" s="46">
        <v>8</v>
      </c>
      <c r="J2" s="45" t="s">
        <v>21</v>
      </c>
      <c r="K2" s="45" t="s">
        <v>22</v>
      </c>
      <c r="L2" s="47" t="s">
        <v>23</v>
      </c>
      <c r="M2" s="48">
        <v>5.4</v>
      </c>
      <c r="N2" s="37"/>
      <c r="O2" s="38"/>
      <c r="P2" s="37"/>
      <c r="S2" s="39" t="str" cm="1">
        <f t="array" ref="S2:W2">_xlfn.TEXTSPLIT(C2," "," ",TRUE,1,)</f>
        <v>Ch</v>
      </c>
      <c r="T2" s="39" t="str">
        <v>-</v>
      </c>
      <c r="U2" s="39" t="str">
        <v>141+095</v>
      </c>
      <c r="V2" s="39" t="str">
        <v>-</v>
      </c>
      <c r="W2" s="39" t="str">
        <v>LHS</v>
      </c>
    </row>
    <row r="4" spans="1:23" ht="15.75" thickBot="1"/>
    <row r="5" spans="1:23" ht="24.05"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258</v>
      </c>
      <c r="B8" s="411"/>
      <c r="C8" s="411"/>
      <c r="D8" s="411"/>
      <c r="E8" s="411"/>
      <c r="F8" s="411"/>
      <c r="G8" s="411"/>
      <c r="H8" s="411"/>
      <c r="I8" s="411"/>
      <c r="J8" s="411"/>
      <c r="K8" s="412"/>
      <c r="L8" s="8"/>
      <c r="M8" s="8"/>
      <c r="N8" s="8"/>
      <c r="O8" s="8"/>
      <c r="P8" s="9"/>
    </row>
    <row r="9" spans="1:23" ht="15.75">
      <c r="A9" s="67" t="s">
        <v>83</v>
      </c>
      <c r="B9" s="11" t="s">
        <v>267</v>
      </c>
      <c r="C9" s="11" t="s">
        <v>268</v>
      </c>
      <c r="D9" s="11" t="s">
        <v>466</v>
      </c>
      <c r="E9" s="11">
        <v>5</v>
      </c>
      <c r="F9" s="11" t="s">
        <v>38</v>
      </c>
      <c r="G9" s="12">
        <v>0.9</v>
      </c>
      <c r="H9" s="12">
        <v>0.6</v>
      </c>
      <c r="I9" s="12"/>
      <c r="J9" s="13">
        <f t="shared" ref="J9" si="0">G9*H9</f>
        <v>0.54</v>
      </c>
      <c r="K9" s="14" t="s">
        <v>40</v>
      </c>
      <c r="L9" s="15">
        <v>1</v>
      </c>
      <c r="M9" s="15">
        <v>2</v>
      </c>
      <c r="N9" s="15">
        <v>2</v>
      </c>
      <c r="O9" s="15">
        <v>5.4</v>
      </c>
      <c r="P9" s="16">
        <f>O9*N9*M9*L9</f>
        <v>21.6</v>
      </c>
    </row>
    <row r="10" spans="1:23" ht="15.75">
      <c r="A10" s="49" t="s">
        <v>467</v>
      </c>
      <c r="B10" s="11" t="s">
        <v>70</v>
      </c>
      <c r="C10" s="11" t="s">
        <v>468</v>
      </c>
      <c r="D10" s="11" t="s">
        <v>469</v>
      </c>
      <c r="E10" s="11">
        <v>13</v>
      </c>
      <c r="F10" s="11" t="s">
        <v>1</v>
      </c>
      <c r="G10" s="12">
        <v>1</v>
      </c>
      <c r="H10" s="12"/>
      <c r="I10" s="12"/>
      <c r="J10" s="13">
        <f>G10</f>
        <v>1</v>
      </c>
      <c r="K10" s="14" t="s">
        <v>428</v>
      </c>
      <c r="L10" s="15"/>
      <c r="M10" s="15"/>
      <c r="N10" s="15"/>
      <c r="O10" s="15"/>
      <c r="P10" s="16"/>
    </row>
    <row r="11" spans="1:23" ht="15.75">
      <c r="A11" s="169" t="s">
        <v>470</v>
      </c>
      <c r="B11" s="62" t="s">
        <v>366</v>
      </c>
      <c r="C11" s="62" t="s">
        <v>424</v>
      </c>
      <c r="D11" s="62" t="s">
        <v>471</v>
      </c>
      <c r="E11" s="62">
        <v>14</v>
      </c>
      <c r="F11" s="62" t="s">
        <v>38</v>
      </c>
      <c r="G11" s="91">
        <v>0.8</v>
      </c>
      <c r="H11" s="91">
        <v>0.4</v>
      </c>
      <c r="I11" s="91">
        <v>0.2</v>
      </c>
      <c r="J11" s="95">
        <f>G11*H11*I11</f>
        <v>6.4000000000000015E-2</v>
      </c>
      <c r="K11" s="170" t="s">
        <v>387</v>
      </c>
      <c r="L11" s="15">
        <v>1</v>
      </c>
      <c r="M11" s="15">
        <v>2</v>
      </c>
      <c r="N11" s="15">
        <v>2</v>
      </c>
      <c r="O11" s="15">
        <v>5.4</v>
      </c>
      <c r="P11" s="16">
        <f>O11*N11*M11*L11</f>
        <v>21.6</v>
      </c>
    </row>
    <row r="12" spans="1:23" ht="15.75">
      <c r="A12" s="169" t="s">
        <v>472</v>
      </c>
      <c r="B12" s="62" t="s">
        <v>473</v>
      </c>
      <c r="C12" s="62" t="s">
        <v>474</v>
      </c>
      <c r="D12" s="62" t="s">
        <v>471</v>
      </c>
      <c r="E12" s="62">
        <v>17</v>
      </c>
      <c r="F12" s="62" t="s">
        <v>38</v>
      </c>
      <c r="G12" s="91">
        <v>1</v>
      </c>
      <c r="H12" s="91">
        <v>0.9</v>
      </c>
      <c r="I12" s="91">
        <v>0.2</v>
      </c>
      <c r="J12" s="95">
        <f>G12*H12*I12</f>
        <v>0.18000000000000002</v>
      </c>
      <c r="K12" s="170" t="s">
        <v>387</v>
      </c>
      <c r="L12" s="15"/>
      <c r="M12" s="15"/>
      <c r="N12" s="15"/>
      <c r="O12" s="15"/>
      <c r="P12" s="16"/>
    </row>
    <row r="13" spans="1:23" ht="15.75">
      <c r="A13" s="49"/>
      <c r="B13" s="11"/>
      <c r="C13" s="11"/>
      <c r="D13" s="11"/>
      <c r="E13" s="11"/>
      <c r="F13" s="11"/>
      <c r="G13" s="12"/>
      <c r="H13" s="12"/>
      <c r="I13" s="12"/>
      <c r="J13" s="13"/>
      <c r="K13" s="14"/>
      <c r="L13" s="15"/>
      <c r="M13" s="15"/>
      <c r="N13" s="15"/>
      <c r="O13" s="15"/>
      <c r="P13" s="16"/>
    </row>
    <row r="14" spans="1:23" ht="15.75">
      <c r="A14" s="410" t="s">
        <v>265</v>
      </c>
      <c r="B14" s="411"/>
      <c r="C14" s="411"/>
      <c r="D14" s="411"/>
      <c r="E14" s="411"/>
      <c r="F14" s="411"/>
      <c r="G14" s="411"/>
      <c r="H14" s="411"/>
      <c r="I14" s="411"/>
      <c r="J14" s="411"/>
      <c r="K14" s="412"/>
      <c r="L14" s="8"/>
      <c r="M14" s="8"/>
      <c r="N14" s="8"/>
      <c r="O14" s="8"/>
      <c r="P14" s="9"/>
    </row>
    <row r="15" spans="1:23" ht="31.45">
      <c r="A15" s="49" t="s">
        <v>119</v>
      </c>
      <c r="B15" s="11" t="s">
        <v>475</v>
      </c>
      <c r="C15" s="11" t="s">
        <v>476</v>
      </c>
      <c r="D15" s="11" t="s">
        <v>477</v>
      </c>
      <c r="E15" s="11">
        <v>7</v>
      </c>
      <c r="F15" s="11" t="s">
        <v>1</v>
      </c>
      <c r="G15" s="12">
        <v>1</v>
      </c>
      <c r="H15" s="12"/>
      <c r="I15" s="12"/>
      <c r="J15" s="13">
        <f>G15</f>
        <v>1</v>
      </c>
      <c r="K15" s="14" t="s">
        <v>428</v>
      </c>
      <c r="L15" s="15">
        <v>1</v>
      </c>
      <c r="M15" s="15">
        <v>5</v>
      </c>
      <c r="N15" s="15">
        <v>2</v>
      </c>
      <c r="O15" s="15">
        <v>5.4</v>
      </c>
      <c r="P15" s="16">
        <f>O15*N15*M15*L15</f>
        <v>54</v>
      </c>
    </row>
    <row r="16" spans="1:23" ht="31.45">
      <c r="A16" s="49" t="s">
        <v>129</v>
      </c>
      <c r="B16" s="11" t="s">
        <v>475</v>
      </c>
      <c r="C16" s="11" t="s">
        <v>476</v>
      </c>
      <c r="D16" s="11" t="s">
        <v>478</v>
      </c>
      <c r="E16" s="11">
        <v>12</v>
      </c>
      <c r="F16" s="11" t="s">
        <v>1</v>
      </c>
      <c r="G16" s="12">
        <v>1</v>
      </c>
      <c r="H16" s="12"/>
      <c r="I16" s="12"/>
      <c r="J16" s="13">
        <f>G16</f>
        <v>1</v>
      </c>
      <c r="K16" s="14" t="s">
        <v>428</v>
      </c>
      <c r="L16" s="15"/>
      <c r="M16" s="15"/>
      <c r="N16" s="15"/>
      <c r="O16" s="15"/>
      <c r="P16" s="16"/>
    </row>
    <row r="17" spans="1:16" ht="15.75">
      <c r="A17" s="49"/>
      <c r="B17" s="11"/>
      <c r="C17" s="11"/>
      <c r="D17" s="11"/>
      <c r="E17" s="11"/>
      <c r="F17" s="11"/>
      <c r="G17" s="12"/>
      <c r="H17" s="12"/>
      <c r="I17" s="12"/>
      <c r="J17" s="13"/>
      <c r="K17" s="14"/>
      <c r="L17" s="15"/>
      <c r="M17" s="15"/>
      <c r="N17" s="15"/>
      <c r="O17" s="15"/>
      <c r="P17" s="16"/>
    </row>
    <row r="18" spans="1:16" ht="15.75">
      <c r="A18" s="410" t="s">
        <v>271</v>
      </c>
      <c r="B18" s="411"/>
      <c r="C18" s="411"/>
      <c r="D18" s="411"/>
      <c r="E18" s="411"/>
      <c r="F18" s="411"/>
      <c r="G18" s="411"/>
      <c r="H18" s="411"/>
      <c r="I18" s="411"/>
      <c r="J18" s="411"/>
      <c r="K18" s="412"/>
      <c r="L18" s="8"/>
      <c r="M18" s="8"/>
      <c r="N18" s="8"/>
      <c r="O18" s="8"/>
      <c r="P18" s="9"/>
    </row>
    <row r="19" spans="1:16" ht="31.45">
      <c r="A19" s="49" t="s">
        <v>119</v>
      </c>
      <c r="B19" s="11" t="s">
        <v>475</v>
      </c>
      <c r="C19" s="11" t="s">
        <v>476</v>
      </c>
      <c r="D19" s="11" t="s">
        <v>479</v>
      </c>
      <c r="E19" s="11">
        <v>4</v>
      </c>
      <c r="F19" s="11" t="s">
        <v>1</v>
      </c>
      <c r="G19" s="12">
        <v>1</v>
      </c>
      <c r="H19" s="12"/>
      <c r="I19" s="12"/>
      <c r="J19" s="13">
        <f>G19</f>
        <v>1</v>
      </c>
      <c r="K19" s="14" t="s">
        <v>428</v>
      </c>
      <c r="L19" s="15">
        <v>1</v>
      </c>
      <c r="M19" s="15">
        <v>2</v>
      </c>
      <c r="N19" s="15">
        <v>2</v>
      </c>
      <c r="O19" s="15">
        <v>5.4</v>
      </c>
      <c r="P19" s="16">
        <f>O19*N19*M19*L19</f>
        <v>21.6</v>
      </c>
    </row>
    <row r="20" spans="1:16" ht="15.75">
      <c r="A20" s="49" t="s">
        <v>480</v>
      </c>
      <c r="B20" s="11" t="s">
        <v>267</v>
      </c>
      <c r="C20" s="11" t="s">
        <v>42</v>
      </c>
      <c r="D20" s="11" t="s">
        <v>479</v>
      </c>
      <c r="E20" s="11">
        <v>4</v>
      </c>
      <c r="F20" s="11" t="s">
        <v>38</v>
      </c>
      <c r="G20" s="12">
        <v>0.5</v>
      </c>
      <c r="H20" s="12">
        <v>0.3</v>
      </c>
      <c r="I20" s="12"/>
      <c r="J20" s="13">
        <f t="shared" ref="J20:J22" si="1">G20*H20</f>
        <v>0.15</v>
      </c>
      <c r="K20" s="14" t="s">
        <v>40</v>
      </c>
      <c r="L20" s="15"/>
      <c r="M20" s="15"/>
      <c r="N20" s="15"/>
      <c r="O20" s="15"/>
      <c r="P20" s="16"/>
    </row>
    <row r="21" spans="1:16" ht="15.75">
      <c r="A21" s="67" t="s">
        <v>335</v>
      </c>
      <c r="B21" s="11" t="s">
        <v>267</v>
      </c>
      <c r="C21" s="11" t="s">
        <v>268</v>
      </c>
      <c r="D21" s="11" t="s">
        <v>481</v>
      </c>
      <c r="E21" s="11">
        <v>10</v>
      </c>
      <c r="F21" s="11" t="s">
        <v>38</v>
      </c>
      <c r="G21" s="12">
        <v>0.6</v>
      </c>
      <c r="H21" s="12">
        <v>0.3</v>
      </c>
      <c r="I21" s="12"/>
      <c r="J21" s="13">
        <f t="shared" si="1"/>
        <v>0.18</v>
      </c>
      <c r="K21" s="14" t="s">
        <v>320</v>
      </c>
      <c r="L21" s="15">
        <v>1</v>
      </c>
      <c r="M21" s="15">
        <v>2</v>
      </c>
      <c r="N21" s="15">
        <v>2</v>
      </c>
      <c r="O21" s="15">
        <v>5.4</v>
      </c>
      <c r="P21" s="16">
        <f>O21*N21*M21*L21</f>
        <v>21.6</v>
      </c>
    </row>
    <row r="22" spans="1:16" ht="15.75">
      <c r="A22" s="67" t="s">
        <v>119</v>
      </c>
      <c r="B22" s="11" t="s">
        <v>87</v>
      </c>
      <c r="C22" s="11" t="s">
        <v>88</v>
      </c>
      <c r="D22" s="11" t="s">
        <v>482</v>
      </c>
      <c r="E22" s="11">
        <v>15</v>
      </c>
      <c r="F22" s="11" t="s">
        <v>38</v>
      </c>
      <c r="G22" s="12">
        <v>0.8</v>
      </c>
      <c r="H22" s="12">
        <v>0.3</v>
      </c>
      <c r="I22" s="12"/>
      <c r="J22" s="13">
        <f t="shared" si="1"/>
        <v>0.24</v>
      </c>
      <c r="K22" s="14" t="s">
        <v>40</v>
      </c>
      <c r="L22" s="15">
        <v>1</v>
      </c>
      <c r="M22" s="15">
        <v>2</v>
      </c>
      <c r="N22" s="15">
        <v>2</v>
      </c>
      <c r="O22" s="15">
        <v>5.4</v>
      </c>
      <c r="P22" s="16">
        <f>O22*N22*M22*L22</f>
        <v>21.6</v>
      </c>
    </row>
    <row r="23" spans="1:16" ht="15.75">
      <c r="A23" s="49"/>
      <c r="B23" s="11"/>
      <c r="C23" s="11"/>
      <c r="D23" s="11"/>
      <c r="E23" s="11"/>
      <c r="F23" s="11"/>
      <c r="G23" s="12"/>
      <c r="H23" s="12"/>
      <c r="I23" s="12"/>
      <c r="J23" s="13"/>
      <c r="K23" s="14"/>
      <c r="L23" s="15"/>
      <c r="M23" s="15"/>
      <c r="N23" s="15"/>
      <c r="O23" s="15"/>
      <c r="P23" s="16"/>
    </row>
    <row r="24" spans="1:16" ht="15.75">
      <c r="A24" s="410" t="s">
        <v>483</v>
      </c>
      <c r="B24" s="411"/>
      <c r="C24" s="411"/>
      <c r="D24" s="411"/>
      <c r="E24" s="411"/>
      <c r="F24" s="411"/>
      <c r="G24" s="411"/>
      <c r="H24" s="411"/>
      <c r="I24" s="411"/>
      <c r="J24" s="411"/>
      <c r="K24" s="412"/>
      <c r="L24" s="8"/>
      <c r="M24" s="8"/>
      <c r="N24" s="8"/>
      <c r="O24" s="8"/>
      <c r="P24" s="9"/>
    </row>
    <row r="25" spans="1:16" ht="31.45">
      <c r="A25" s="49" t="s">
        <v>483</v>
      </c>
      <c r="B25" s="11" t="s">
        <v>484</v>
      </c>
      <c r="C25" s="11" t="s">
        <v>485</v>
      </c>
      <c r="D25" s="11" t="s">
        <v>486</v>
      </c>
      <c r="E25" s="11" t="s">
        <v>487</v>
      </c>
      <c r="F25" s="11" t="s">
        <v>217</v>
      </c>
      <c r="G25" s="12">
        <f>2*63</f>
        <v>126</v>
      </c>
      <c r="H25" s="12"/>
      <c r="I25" s="12"/>
      <c r="J25" s="13">
        <f>G25</f>
        <v>126</v>
      </c>
      <c r="K25" s="14" t="s">
        <v>488</v>
      </c>
      <c r="L25" s="15"/>
      <c r="M25" s="15"/>
      <c r="N25" s="15"/>
      <c r="O25" s="15"/>
      <c r="P25" s="16"/>
    </row>
    <row r="26" spans="1:16" ht="15.75">
      <c r="A26" s="49"/>
      <c r="B26" s="11"/>
      <c r="C26" s="11"/>
      <c r="D26" s="11"/>
      <c r="E26" s="11"/>
      <c r="F26" s="11"/>
      <c r="G26" s="12"/>
      <c r="H26" s="12"/>
      <c r="I26" s="12"/>
      <c r="J26" s="13"/>
      <c r="K26" s="14"/>
      <c r="L26" s="15"/>
      <c r="M26" s="15"/>
      <c r="N26" s="15"/>
      <c r="O26" s="15"/>
      <c r="P26" s="16"/>
    </row>
    <row r="27" spans="1:16" ht="15.75">
      <c r="A27" s="17"/>
      <c r="B27" s="18"/>
      <c r="C27" s="18"/>
      <c r="D27" s="18"/>
      <c r="E27" s="18"/>
      <c r="F27" s="478" t="s">
        <v>44</v>
      </c>
      <c r="G27" s="480"/>
      <c r="H27" s="20" t="s">
        <v>98</v>
      </c>
      <c r="I27" s="21">
        <f>(J15+J16+J19)*1</f>
        <v>3</v>
      </c>
      <c r="J27" s="18"/>
      <c r="K27" s="19"/>
      <c r="L27" s="8"/>
      <c r="M27" s="8"/>
      <c r="N27" s="8"/>
      <c r="O27" s="8"/>
      <c r="P27" s="9"/>
    </row>
    <row r="28" spans="1:16" ht="15.75">
      <c r="A28" s="17"/>
      <c r="B28" s="18"/>
      <c r="C28" s="18"/>
      <c r="D28" s="18"/>
      <c r="E28" s="18"/>
      <c r="F28" s="478" t="s">
        <v>40</v>
      </c>
      <c r="G28" s="480"/>
      <c r="H28" s="20" t="s">
        <v>45</v>
      </c>
      <c r="I28" s="21">
        <f>J9+J20+J21+J22</f>
        <v>1.1100000000000001</v>
      </c>
      <c r="J28" s="18"/>
      <c r="K28" s="19"/>
      <c r="L28" s="8"/>
      <c r="M28" s="8"/>
      <c r="N28" s="8"/>
      <c r="O28" s="8"/>
      <c r="P28" s="9"/>
    </row>
    <row r="29" spans="1:16" ht="15.75">
      <c r="A29" s="17"/>
      <c r="B29" s="18"/>
      <c r="C29" s="18"/>
      <c r="D29" s="18"/>
      <c r="E29" s="18"/>
      <c r="F29" s="478" t="s">
        <v>435</v>
      </c>
      <c r="G29" s="480"/>
      <c r="H29" s="20" t="s">
        <v>217</v>
      </c>
      <c r="I29" s="21">
        <f>G21+H21</f>
        <v>0.89999999999999991</v>
      </c>
      <c r="J29" s="18"/>
      <c r="K29" s="19"/>
      <c r="L29" s="8"/>
      <c r="M29" s="8"/>
      <c r="N29" s="8"/>
      <c r="O29" s="8"/>
      <c r="P29" s="9"/>
    </row>
    <row r="30" spans="1:16" ht="15.75">
      <c r="A30" s="17"/>
      <c r="B30" s="18"/>
      <c r="C30" s="18"/>
      <c r="D30" s="18"/>
      <c r="E30" s="18"/>
      <c r="F30" s="478" t="s">
        <v>422</v>
      </c>
      <c r="G30" s="480"/>
      <c r="H30" s="20" t="s">
        <v>45</v>
      </c>
      <c r="I30" s="21">
        <f>J11+J12</f>
        <v>0.24400000000000005</v>
      </c>
      <c r="J30" s="18"/>
      <c r="K30" s="19"/>
      <c r="L30" s="8"/>
      <c r="M30" s="8"/>
      <c r="N30" s="8"/>
      <c r="O30" s="8"/>
      <c r="P30" s="9"/>
    </row>
    <row r="31" spans="1:16" ht="15.75">
      <c r="A31" s="17"/>
      <c r="B31" s="18"/>
      <c r="C31" s="18"/>
      <c r="D31" s="18"/>
      <c r="E31" s="18"/>
      <c r="F31" s="478" t="s">
        <v>356</v>
      </c>
      <c r="G31" s="480"/>
      <c r="H31" s="20" t="s">
        <v>1</v>
      </c>
      <c r="I31" s="21">
        <f>J10</f>
        <v>1</v>
      </c>
      <c r="J31" s="18" t="s">
        <v>489</v>
      </c>
      <c r="K31" s="19"/>
      <c r="L31" s="8"/>
      <c r="M31" s="8"/>
      <c r="N31" s="8"/>
      <c r="O31" s="8"/>
      <c r="P31" s="9"/>
    </row>
    <row r="32" spans="1:16" ht="15.75">
      <c r="A32" s="17"/>
      <c r="B32" s="18"/>
      <c r="C32" s="18"/>
      <c r="D32" s="18"/>
      <c r="E32" s="18"/>
      <c r="F32" s="478" t="s">
        <v>488</v>
      </c>
      <c r="G32" s="480"/>
      <c r="H32" s="20" t="s">
        <v>217</v>
      </c>
      <c r="I32" s="21">
        <f>J25</f>
        <v>126</v>
      </c>
      <c r="J32" s="18"/>
      <c r="K32" s="19"/>
      <c r="L32" s="8"/>
      <c r="M32" s="8"/>
      <c r="N32" s="8"/>
      <c r="O32" s="8"/>
      <c r="P32" s="9"/>
    </row>
    <row r="33" spans="1:16" ht="15.75">
      <c r="A33" s="17"/>
      <c r="B33" s="18"/>
      <c r="C33" s="18"/>
      <c r="D33" s="18"/>
      <c r="E33" s="18"/>
      <c r="F33" s="20"/>
      <c r="G33" s="20"/>
      <c r="H33" s="20"/>
      <c r="I33" s="21"/>
      <c r="J33" s="18"/>
      <c r="K33" s="19"/>
      <c r="L33" s="8"/>
      <c r="M33" s="8"/>
      <c r="N33" s="8"/>
      <c r="O33" s="8"/>
      <c r="P33" s="9"/>
    </row>
    <row r="34" spans="1:16" ht="15.75">
      <c r="A34" s="17"/>
      <c r="B34" s="18"/>
      <c r="C34" s="18"/>
      <c r="D34" s="18"/>
      <c r="E34" s="18"/>
      <c r="F34" s="18"/>
      <c r="G34" s="18"/>
      <c r="H34" s="18"/>
      <c r="I34" s="18"/>
      <c r="J34" s="18"/>
      <c r="K34" s="19"/>
      <c r="L34" s="8"/>
      <c r="M34" s="8"/>
      <c r="N34" s="8"/>
      <c r="O34" s="8"/>
      <c r="P34" s="9"/>
    </row>
    <row r="35" spans="1:16" ht="15.75">
      <c r="A35" s="377" t="s">
        <v>46</v>
      </c>
      <c r="B35" s="378"/>
      <c r="C35" s="378"/>
      <c r="D35" s="378"/>
      <c r="E35" s="378"/>
      <c r="F35" s="378"/>
      <c r="G35" s="378"/>
      <c r="H35" s="378"/>
      <c r="I35" s="378"/>
      <c r="J35" s="22"/>
      <c r="K35" s="19"/>
      <c r="L35" s="8"/>
      <c r="M35" s="8"/>
      <c r="N35" s="8"/>
      <c r="O35" s="8"/>
      <c r="P35" s="9"/>
    </row>
    <row r="36" spans="1:16" ht="16.399999999999999" thickBot="1">
      <c r="A36" s="23"/>
      <c r="B36" s="24"/>
      <c r="C36" s="22"/>
      <c r="D36" s="22"/>
      <c r="E36" s="22"/>
      <c r="F36" s="22"/>
      <c r="G36" s="22"/>
      <c r="H36" s="22"/>
      <c r="I36" s="22"/>
      <c r="J36" s="22"/>
      <c r="K36" s="19"/>
      <c r="L36" s="25"/>
      <c r="M36" s="25"/>
      <c r="N36" s="25"/>
      <c r="O36" s="25"/>
      <c r="P36" s="26">
        <f>SUM(P7:P35)</f>
        <v>162</v>
      </c>
    </row>
    <row r="37" spans="1:16" ht="16.399999999999999" thickTop="1">
      <c r="A37" s="27" t="s">
        <v>47</v>
      </c>
      <c r="B37" s="379" t="s">
        <v>48</v>
      </c>
      <c r="C37" s="379"/>
      <c r="D37" s="379"/>
      <c r="E37" s="379" t="s">
        <v>49</v>
      </c>
      <c r="F37" s="379"/>
      <c r="G37" s="28" t="s">
        <v>50</v>
      </c>
      <c r="H37" s="28" t="s">
        <v>51</v>
      </c>
      <c r="I37" s="28" t="s">
        <v>52</v>
      </c>
      <c r="J37" s="28" t="s">
        <v>5</v>
      </c>
      <c r="K37" s="29"/>
    </row>
    <row r="38" spans="1:16" ht="117.85" customHeight="1">
      <c r="A38" s="31">
        <v>1</v>
      </c>
      <c r="B38" s="380" t="s">
        <v>104</v>
      </c>
      <c r="C38" s="381"/>
      <c r="D38" s="382"/>
      <c r="E38" s="383" t="s">
        <v>53</v>
      </c>
      <c r="F38" s="384"/>
      <c r="G38" s="24" t="s">
        <v>105</v>
      </c>
      <c r="H38" s="30">
        <f>K103</f>
        <v>4</v>
      </c>
      <c r="I38" s="24"/>
      <c r="J38" s="24"/>
      <c r="K38" s="32"/>
    </row>
    <row r="39" spans="1:16" ht="117.85" customHeight="1">
      <c r="A39" s="31">
        <v>2</v>
      </c>
      <c r="B39" s="380" t="s">
        <v>139</v>
      </c>
      <c r="C39" s="381"/>
      <c r="D39" s="382"/>
      <c r="E39" s="383" t="s">
        <v>140</v>
      </c>
      <c r="F39" s="384" t="s">
        <v>140</v>
      </c>
      <c r="G39" s="24" t="s">
        <v>141</v>
      </c>
      <c r="H39" s="24"/>
      <c r="I39" s="24"/>
      <c r="J39" s="24"/>
      <c r="K39" s="32"/>
    </row>
    <row r="40" spans="1:16" ht="117.85" customHeight="1">
      <c r="A40" s="31">
        <v>3</v>
      </c>
      <c r="B40" s="380" t="s">
        <v>142</v>
      </c>
      <c r="C40" s="381"/>
      <c r="D40" s="382"/>
      <c r="E40" s="383" t="s">
        <v>143</v>
      </c>
      <c r="F40" s="384" t="s">
        <v>143</v>
      </c>
      <c r="G40" s="24" t="s">
        <v>144</v>
      </c>
      <c r="H40" s="24"/>
      <c r="I40" s="24"/>
      <c r="J40" s="24"/>
      <c r="K40" s="32"/>
    </row>
    <row r="41" spans="1:16" ht="117.85" customHeight="1">
      <c r="A41" s="31">
        <v>4</v>
      </c>
      <c r="B41" s="380" t="s">
        <v>145</v>
      </c>
      <c r="C41" s="381"/>
      <c r="D41" s="382"/>
      <c r="E41" s="383" t="s">
        <v>146</v>
      </c>
      <c r="F41" s="384" t="s">
        <v>146</v>
      </c>
      <c r="G41" s="24" t="s">
        <v>38</v>
      </c>
      <c r="H41" s="24"/>
      <c r="I41" s="24"/>
      <c r="J41" s="24"/>
      <c r="K41" s="32"/>
    </row>
    <row r="42" spans="1:16" ht="117.85" customHeight="1">
      <c r="A42" s="31">
        <v>5</v>
      </c>
      <c r="B42" s="380" t="s">
        <v>147</v>
      </c>
      <c r="C42" s="381"/>
      <c r="D42" s="382"/>
      <c r="E42" s="383" t="s">
        <v>148</v>
      </c>
      <c r="F42" s="384" t="s">
        <v>148</v>
      </c>
      <c r="G42" s="24" t="s">
        <v>141</v>
      </c>
      <c r="H42" s="24"/>
      <c r="I42" s="24"/>
      <c r="J42" s="24"/>
      <c r="K42" s="32"/>
    </row>
    <row r="43" spans="1:16" ht="117.85" customHeight="1">
      <c r="A43" s="31">
        <v>6</v>
      </c>
      <c r="B43" s="380" t="s">
        <v>136</v>
      </c>
      <c r="C43" s="381"/>
      <c r="D43" s="382"/>
      <c r="E43" s="383" t="s">
        <v>137</v>
      </c>
      <c r="F43" s="384" t="s">
        <v>137</v>
      </c>
      <c r="G43" s="24" t="s">
        <v>54</v>
      </c>
      <c r="H43" s="30">
        <f>K108</f>
        <v>179</v>
      </c>
      <c r="I43" s="24"/>
      <c r="J43" s="24"/>
      <c r="K43" s="32"/>
    </row>
    <row r="44" spans="1:16" ht="117.85" customHeight="1">
      <c r="A44" s="31">
        <v>7</v>
      </c>
      <c r="B44" s="380" t="s">
        <v>149</v>
      </c>
      <c r="C44" s="381"/>
      <c r="D44" s="382"/>
      <c r="E44" s="383" t="s">
        <v>150</v>
      </c>
      <c r="F44" s="384" t="s">
        <v>150</v>
      </c>
      <c r="G44" s="24" t="s">
        <v>151</v>
      </c>
      <c r="H44" s="24"/>
      <c r="I44" s="24"/>
      <c r="J44" s="24"/>
      <c r="K44" s="32"/>
    </row>
    <row r="45" spans="1:16" ht="117.85" customHeight="1">
      <c r="A45" s="31">
        <v>8</v>
      </c>
      <c r="B45" s="380" t="s">
        <v>152</v>
      </c>
      <c r="C45" s="381" t="s">
        <v>152</v>
      </c>
      <c r="D45" s="382" t="s">
        <v>152</v>
      </c>
      <c r="E45" s="383" t="s">
        <v>153</v>
      </c>
      <c r="F45" s="384" t="s">
        <v>153</v>
      </c>
      <c r="G45" s="24" t="s">
        <v>45</v>
      </c>
      <c r="H45" s="24"/>
      <c r="I45" s="24"/>
      <c r="J45" s="24"/>
      <c r="K45" s="32"/>
    </row>
    <row r="46" spans="1:16" ht="117.85" customHeight="1">
      <c r="A46" s="31">
        <v>9</v>
      </c>
      <c r="B46" s="380" t="s">
        <v>154</v>
      </c>
      <c r="C46" s="381" t="s">
        <v>154</v>
      </c>
      <c r="D46" s="382" t="s">
        <v>154</v>
      </c>
      <c r="E46" s="383" t="s">
        <v>155</v>
      </c>
      <c r="F46" s="384" t="s">
        <v>155</v>
      </c>
      <c r="G46" s="24" t="s">
        <v>156</v>
      </c>
      <c r="H46" s="24"/>
      <c r="I46" s="24"/>
      <c r="J46" s="24"/>
      <c r="K46" s="32"/>
    </row>
    <row r="47" spans="1:16" ht="117.85" customHeight="1">
      <c r="A47" s="31">
        <v>10</v>
      </c>
      <c r="B47" s="380" t="s">
        <v>157</v>
      </c>
      <c r="C47" s="381" t="s">
        <v>157</v>
      </c>
      <c r="D47" s="382" t="s">
        <v>157</v>
      </c>
      <c r="E47" s="383" t="s">
        <v>158</v>
      </c>
      <c r="F47" s="384" t="s">
        <v>158</v>
      </c>
      <c r="G47" s="24" t="s">
        <v>156</v>
      </c>
      <c r="H47" s="24"/>
      <c r="I47" s="24"/>
      <c r="J47" s="24"/>
      <c r="K47" s="32"/>
    </row>
    <row r="48" spans="1:16" ht="117.85" customHeight="1">
      <c r="A48" s="31">
        <v>11</v>
      </c>
      <c r="B48" s="380" t="s">
        <v>159</v>
      </c>
      <c r="C48" s="381" t="s">
        <v>159</v>
      </c>
      <c r="D48" s="382" t="s">
        <v>159</v>
      </c>
      <c r="E48" s="383" t="s">
        <v>160</v>
      </c>
      <c r="F48" s="384" t="s">
        <v>160</v>
      </c>
      <c r="G48" s="24" t="s">
        <v>156</v>
      </c>
      <c r="H48" s="24"/>
      <c r="I48" s="24"/>
      <c r="J48" s="24"/>
      <c r="K48" s="32"/>
    </row>
    <row r="49" spans="1:11" ht="117.85" customHeight="1">
      <c r="A49" s="31">
        <v>12</v>
      </c>
      <c r="B49" s="380" t="s">
        <v>161</v>
      </c>
      <c r="C49" s="381" t="s">
        <v>161</v>
      </c>
      <c r="D49" s="382" t="s">
        <v>161</v>
      </c>
      <c r="E49" s="383" t="s">
        <v>162</v>
      </c>
      <c r="F49" s="384" t="s">
        <v>162</v>
      </c>
      <c r="G49" s="24" t="s">
        <v>156</v>
      </c>
      <c r="H49" s="30"/>
      <c r="I49" s="24"/>
      <c r="J49" s="24"/>
      <c r="K49" s="32"/>
    </row>
    <row r="50" spans="1:11" ht="117.85" customHeight="1">
      <c r="A50" s="31">
        <v>13</v>
      </c>
      <c r="B50" s="380" t="s">
        <v>163</v>
      </c>
      <c r="C50" s="381" t="s">
        <v>163</v>
      </c>
      <c r="D50" s="382" t="s">
        <v>163</v>
      </c>
      <c r="E50" s="383" t="s">
        <v>164</v>
      </c>
      <c r="F50" s="384" t="s">
        <v>164</v>
      </c>
      <c r="G50" s="24" t="s">
        <v>156</v>
      </c>
      <c r="H50" s="24"/>
      <c r="I50" s="24"/>
      <c r="J50" s="24"/>
      <c r="K50" s="32"/>
    </row>
    <row r="51" spans="1:11" ht="117.85" customHeight="1">
      <c r="A51" s="31">
        <v>14</v>
      </c>
      <c r="B51" s="380" t="s">
        <v>165</v>
      </c>
      <c r="C51" s="381" t="s">
        <v>165</v>
      </c>
      <c r="D51" s="382" t="s">
        <v>165</v>
      </c>
      <c r="E51" s="383" t="s">
        <v>166</v>
      </c>
      <c r="F51" s="384" t="s">
        <v>166</v>
      </c>
      <c r="G51" s="24" t="s">
        <v>156</v>
      </c>
      <c r="H51" s="24"/>
      <c r="I51" s="24"/>
      <c r="J51" s="24"/>
      <c r="K51" s="32"/>
    </row>
    <row r="52" spans="1:11" ht="117.85" customHeight="1">
      <c r="A52" s="31">
        <v>15</v>
      </c>
      <c r="B52" s="380" t="s">
        <v>167</v>
      </c>
      <c r="C52" s="381" t="s">
        <v>167</v>
      </c>
      <c r="D52" s="382" t="s">
        <v>167</v>
      </c>
      <c r="E52" s="383" t="s">
        <v>168</v>
      </c>
      <c r="F52" s="384" t="s">
        <v>168</v>
      </c>
      <c r="G52" s="24" t="s">
        <v>141</v>
      </c>
      <c r="H52" s="24"/>
      <c r="I52" s="24"/>
      <c r="J52" s="24"/>
      <c r="K52" s="32"/>
    </row>
    <row r="53" spans="1:11" ht="117.85" customHeight="1">
      <c r="A53" s="31">
        <v>16</v>
      </c>
      <c r="B53" s="380" t="s">
        <v>169</v>
      </c>
      <c r="C53" s="381" t="s">
        <v>169</v>
      </c>
      <c r="D53" s="382" t="s">
        <v>169</v>
      </c>
      <c r="E53" s="383" t="s">
        <v>170</v>
      </c>
      <c r="F53" s="384" t="s">
        <v>170</v>
      </c>
      <c r="G53" s="24" t="s">
        <v>45</v>
      </c>
      <c r="H53" s="24"/>
      <c r="I53" s="24"/>
      <c r="J53" s="24"/>
      <c r="K53" s="32"/>
    </row>
    <row r="54" spans="1:11" ht="117.85" customHeight="1">
      <c r="A54" s="31">
        <v>17</v>
      </c>
      <c r="B54" s="380" t="s">
        <v>171</v>
      </c>
      <c r="C54" s="381" t="s">
        <v>171</v>
      </c>
      <c r="D54" s="382" t="s">
        <v>171</v>
      </c>
      <c r="E54" s="383" t="s">
        <v>172</v>
      </c>
      <c r="F54" s="384" t="s">
        <v>172</v>
      </c>
      <c r="G54" s="24"/>
      <c r="H54" s="24"/>
      <c r="I54" s="24"/>
      <c r="J54" s="24"/>
      <c r="K54" s="32"/>
    </row>
    <row r="55" spans="1:11" ht="117.85" customHeight="1">
      <c r="A55" s="31">
        <v>17.100000000000001</v>
      </c>
      <c r="B55" s="380" t="s">
        <v>173</v>
      </c>
      <c r="C55" s="381" t="s">
        <v>173</v>
      </c>
      <c r="D55" s="382" t="s">
        <v>173</v>
      </c>
      <c r="E55" s="383" t="s">
        <v>174</v>
      </c>
      <c r="F55" s="384" t="s">
        <v>174</v>
      </c>
      <c r="G55" s="24" t="s">
        <v>141</v>
      </c>
      <c r="H55" s="24"/>
      <c r="I55" s="24"/>
      <c r="J55" s="24"/>
      <c r="K55" s="32"/>
    </row>
    <row r="56" spans="1:11" ht="117.85" customHeight="1">
      <c r="A56" s="31">
        <v>17.2</v>
      </c>
      <c r="B56" s="380" t="s">
        <v>175</v>
      </c>
      <c r="C56" s="381" t="s">
        <v>175</v>
      </c>
      <c r="D56" s="382" t="s">
        <v>175</v>
      </c>
      <c r="E56" s="383" t="s">
        <v>176</v>
      </c>
      <c r="F56" s="384" t="s">
        <v>176</v>
      </c>
      <c r="G56" s="24" t="s">
        <v>141</v>
      </c>
      <c r="H56" s="24"/>
      <c r="I56" s="24"/>
      <c r="J56" s="24"/>
      <c r="K56" s="32"/>
    </row>
    <row r="57" spans="1:11" ht="117.85" customHeight="1">
      <c r="A57" s="31">
        <v>17.3</v>
      </c>
      <c r="B57" s="380" t="s">
        <v>177</v>
      </c>
      <c r="C57" s="381" t="s">
        <v>177</v>
      </c>
      <c r="D57" s="382" t="s">
        <v>177</v>
      </c>
      <c r="E57" s="383" t="s">
        <v>178</v>
      </c>
      <c r="F57" s="384" t="s">
        <v>178</v>
      </c>
      <c r="G57" s="24" t="s">
        <v>141</v>
      </c>
      <c r="H57" s="24"/>
      <c r="I57" s="24"/>
      <c r="J57" s="24"/>
      <c r="K57" s="32"/>
    </row>
    <row r="58" spans="1:11" ht="117.85" customHeight="1">
      <c r="A58" s="31">
        <v>18</v>
      </c>
      <c r="B58" s="380" t="s">
        <v>179</v>
      </c>
      <c r="C58" s="381" t="s">
        <v>179</v>
      </c>
      <c r="D58" s="382" t="s">
        <v>179</v>
      </c>
      <c r="E58" s="383" t="s">
        <v>180</v>
      </c>
      <c r="F58" s="384" t="s">
        <v>180</v>
      </c>
      <c r="G58" s="24" t="s">
        <v>141</v>
      </c>
      <c r="H58" s="24"/>
      <c r="I58" s="24"/>
      <c r="J58" s="24"/>
      <c r="K58" s="32"/>
    </row>
    <row r="59" spans="1:11" ht="117.85" customHeight="1">
      <c r="A59" s="31">
        <v>19</v>
      </c>
      <c r="B59" s="380" t="s">
        <v>181</v>
      </c>
      <c r="C59" s="381" t="s">
        <v>181</v>
      </c>
      <c r="D59" s="382" t="s">
        <v>181</v>
      </c>
      <c r="E59" s="383" t="s">
        <v>182</v>
      </c>
      <c r="F59" s="384" t="s">
        <v>182</v>
      </c>
      <c r="G59" s="24"/>
      <c r="H59" s="24"/>
      <c r="I59" s="24"/>
      <c r="J59" s="24"/>
      <c r="K59" s="32"/>
    </row>
    <row r="60" spans="1:11" ht="117.85" customHeight="1">
      <c r="A60" s="31">
        <v>19.100000000000001</v>
      </c>
      <c r="B60" s="380" t="s">
        <v>183</v>
      </c>
      <c r="C60" s="381" t="s">
        <v>183</v>
      </c>
      <c r="D60" s="382" t="s">
        <v>183</v>
      </c>
      <c r="E60" s="383" t="s">
        <v>184</v>
      </c>
      <c r="F60" s="384" t="s">
        <v>184</v>
      </c>
      <c r="G60" s="24" t="s">
        <v>156</v>
      </c>
      <c r="H60" s="30"/>
      <c r="I60" s="24"/>
      <c r="J60" s="24"/>
      <c r="K60" s="32"/>
    </row>
    <row r="61" spans="1:11" ht="117.85" customHeight="1">
      <c r="A61" s="31">
        <v>19.2</v>
      </c>
      <c r="B61" s="380" t="s">
        <v>185</v>
      </c>
      <c r="C61" s="381" t="s">
        <v>185</v>
      </c>
      <c r="D61" s="382" t="s">
        <v>185</v>
      </c>
      <c r="E61" s="383" t="s">
        <v>186</v>
      </c>
      <c r="F61" s="384" t="s">
        <v>186</v>
      </c>
      <c r="G61" s="24" t="s">
        <v>156</v>
      </c>
      <c r="H61" s="24"/>
      <c r="I61" s="24"/>
      <c r="J61" s="24"/>
      <c r="K61" s="32"/>
    </row>
    <row r="62" spans="1:11" ht="117.85" customHeight="1">
      <c r="A62" s="31">
        <v>19.3</v>
      </c>
      <c r="B62" s="380" t="s">
        <v>187</v>
      </c>
      <c r="C62" s="381" t="s">
        <v>187</v>
      </c>
      <c r="D62" s="382" t="s">
        <v>187</v>
      </c>
      <c r="E62" s="383" t="s">
        <v>188</v>
      </c>
      <c r="F62" s="384" t="s">
        <v>188</v>
      </c>
      <c r="G62" s="24" t="s">
        <v>141</v>
      </c>
      <c r="H62" s="24"/>
      <c r="I62" s="24"/>
      <c r="J62" s="24"/>
      <c r="K62" s="32"/>
    </row>
    <row r="63" spans="1:11" ht="117.85" customHeight="1">
      <c r="A63" s="31">
        <v>20</v>
      </c>
      <c r="B63" s="380" t="s">
        <v>189</v>
      </c>
      <c r="C63" s="381" t="s">
        <v>189</v>
      </c>
      <c r="D63" s="382" t="s">
        <v>189</v>
      </c>
      <c r="E63" s="383" t="s">
        <v>190</v>
      </c>
      <c r="F63" s="384" t="s">
        <v>190</v>
      </c>
      <c r="G63" s="24" t="s">
        <v>141</v>
      </c>
      <c r="H63" s="24"/>
      <c r="I63" s="24"/>
      <c r="J63" s="24"/>
      <c r="K63" s="32"/>
    </row>
    <row r="64" spans="1:11" ht="117.85" customHeight="1">
      <c r="A64" s="31">
        <v>21</v>
      </c>
      <c r="B64" s="380" t="s">
        <v>191</v>
      </c>
      <c r="C64" s="381" t="s">
        <v>191</v>
      </c>
      <c r="D64" s="382" t="s">
        <v>191</v>
      </c>
      <c r="E64" s="383" t="s">
        <v>192</v>
      </c>
      <c r="F64" s="384" t="s">
        <v>192</v>
      </c>
      <c r="G64" s="24" t="s">
        <v>141</v>
      </c>
      <c r="H64" s="24"/>
      <c r="I64" s="24"/>
      <c r="J64" s="24"/>
      <c r="K64" s="32"/>
    </row>
    <row r="65" spans="1:11" ht="117.85" customHeight="1">
      <c r="A65" s="31">
        <v>22</v>
      </c>
      <c r="B65" s="380" t="s">
        <v>193</v>
      </c>
      <c r="C65" s="381" t="s">
        <v>193</v>
      </c>
      <c r="D65" s="382" t="s">
        <v>193</v>
      </c>
      <c r="E65" s="383" t="s">
        <v>194</v>
      </c>
      <c r="F65" s="384" t="s">
        <v>194</v>
      </c>
      <c r="G65" s="24" t="s">
        <v>156</v>
      </c>
      <c r="H65" s="30">
        <f>K113</f>
        <v>4</v>
      </c>
      <c r="I65" s="24"/>
      <c r="J65" s="24"/>
      <c r="K65" s="32"/>
    </row>
    <row r="66" spans="1:11" ht="117.85" customHeight="1">
      <c r="A66" s="31">
        <v>23</v>
      </c>
      <c r="B66" s="380" t="s">
        <v>195</v>
      </c>
      <c r="C66" s="381" t="s">
        <v>195</v>
      </c>
      <c r="D66" s="382" t="s">
        <v>195</v>
      </c>
      <c r="E66" s="383" t="s">
        <v>196</v>
      </c>
      <c r="F66" s="384" t="s">
        <v>196</v>
      </c>
      <c r="G66" s="24" t="s">
        <v>197</v>
      </c>
      <c r="H66" s="24"/>
      <c r="I66" s="24"/>
      <c r="J66" s="24"/>
      <c r="K66" s="32"/>
    </row>
    <row r="67" spans="1:11" ht="117.85" customHeight="1">
      <c r="A67" s="31">
        <v>24</v>
      </c>
      <c r="B67" s="386" t="s">
        <v>106</v>
      </c>
      <c r="C67" s="387" t="s">
        <v>106</v>
      </c>
      <c r="D67" s="388" t="s">
        <v>106</v>
      </c>
      <c r="E67" s="383" t="s">
        <v>55</v>
      </c>
      <c r="F67" s="384" t="s">
        <v>55</v>
      </c>
      <c r="G67" s="24" t="s">
        <v>56</v>
      </c>
      <c r="H67" s="30">
        <f>K118</f>
        <v>4</v>
      </c>
      <c r="I67" s="24"/>
      <c r="J67" s="24"/>
      <c r="K67" s="32"/>
    </row>
    <row r="68" spans="1:11" ht="117.85" customHeight="1">
      <c r="A68" s="31">
        <v>25</v>
      </c>
      <c r="B68" s="386" t="s">
        <v>198</v>
      </c>
      <c r="C68" s="387" t="s">
        <v>198</v>
      </c>
      <c r="D68" s="388" t="s">
        <v>198</v>
      </c>
      <c r="E68" s="383" t="s">
        <v>199</v>
      </c>
      <c r="F68" s="384" t="s">
        <v>199</v>
      </c>
      <c r="G68" s="24" t="s">
        <v>197</v>
      </c>
      <c r="H68" s="30">
        <f>K123</f>
        <v>4</v>
      </c>
      <c r="I68" s="24"/>
      <c r="J68" s="24"/>
      <c r="K68" s="32"/>
    </row>
    <row r="69" spans="1:11" ht="117.85" customHeight="1">
      <c r="A69" s="31">
        <v>26</v>
      </c>
      <c r="B69" s="380" t="s">
        <v>200</v>
      </c>
      <c r="C69" s="381" t="s">
        <v>200</v>
      </c>
      <c r="D69" s="382" t="s">
        <v>200</v>
      </c>
      <c r="E69" s="383" t="s">
        <v>201</v>
      </c>
      <c r="F69" s="384" t="s">
        <v>201</v>
      </c>
      <c r="G69" s="24" t="s">
        <v>45</v>
      </c>
      <c r="H69" s="24"/>
      <c r="I69" s="24"/>
      <c r="J69" s="24"/>
      <c r="K69" s="32"/>
    </row>
    <row r="70" spans="1:11" ht="117.85" customHeight="1">
      <c r="A70" s="31">
        <v>27</v>
      </c>
      <c r="B70" s="380" t="s">
        <v>202</v>
      </c>
      <c r="C70" s="381" t="s">
        <v>202</v>
      </c>
      <c r="D70" s="382" t="s">
        <v>202</v>
      </c>
      <c r="E70" s="383" t="s">
        <v>203</v>
      </c>
      <c r="F70" s="384" t="s">
        <v>203</v>
      </c>
      <c r="G70" s="24" t="s">
        <v>54</v>
      </c>
      <c r="H70" s="30"/>
      <c r="I70" s="24"/>
      <c r="J70" s="24"/>
      <c r="K70" s="32"/>
    </row>
    <row r="71" spans="1:11" ht="117.85" customHeight="1">
      <c r="A71" s="31">
        <v>28</v>
      </c>
      <c r="B71" s="380" t="s">
        <v>204</v>
      </c>
      <c r="C71" s="381" t="s">
        <v>204</v>
      </c>
      <c r="D71" s="382" t="s">
        <v>204</v>
      </c>
      <c r="E71" s="383" t="s">
        <v>205</v>
      </c>
      <c r="F71" s="384" t="s">
        <v>205</v>
      </c>
      <c r="G71" s="24" t="s">
        <v>38</v>
      </c>
      <c r="H71" s="30"/>
      <c r="I71" s="24"/>
      <c r="J71" s="24"/>
      <c r="K71" s="32"/>
    </row>
    <row r="72" spans="1:11" ht="117.85" customHeight="1">
      <c r="A72" s="31">
        <v>29</v>
      </c>
      <c r="B72" s="380" t="s">
        <v>206</v>
      </c>
      <c r="C72" s="381" t="s">
        <v>206</v>
      </c>
      <c r="D72" s="382" t="s">
        <v>206</v>
      </c>
      <c r="E72" s="383" t="s">
        <v>207</v>
      </c>
      <c r="F72" s="384" t="s">
        <v>207</v>
      </c>
      <c r="G72" s="24" t="s">
        <v>38</v>
      </c>
      <c r="H72" s="24"/>
      <c r="I72" s="24"/>
      <c r="J72" s="24"/>
      <c r="K72" s="32"/>
    </row>
    <row r="73" spans="1:11" ht="117.85" customHeight="1">
      <c r="A73" s="31">
        <v>30</v>
      </c>
      <c r="B73" s="380" t="s">
        <v>208</v>
      </c>
      <c r="C73" s="381" t="s">
        <v>208</v>
      </c>
      <c r="D73" s="382" t="s">
        <v>208</v>
      </c>
      <c r="E73" s="383" t="s">
        <v>209</v>
      </c>
      <c r="F73" s="384" t="s">
        <v>209</v>
      </c>
      <c r="G73" s="24" t="s">
        <v>38</v>
      </c>
      <c r="H73" s="30">
        <f>K129</f>
        <v>1</v>
      </c>
      <c r="I73" s="24"/>
      <c r="J73" s="24"/>
      <c r="K73" s="32"/>
    </row>
    <row r="74" spans="1:11" ht="117.85" customHeight="1">
      <c r="A74" s="31">
        <v>31</v>
      </c>
      <c r="B74" s="380" t="s">
        <v>210</v>
      </c>
      <c r="C74" s="381" t="s">
        <v>210</v>
      </c>
      <c r="D74" s="382" t="s">
        <v>210</v>
      </c>
      <c r="E74" s="383" t="s">
        <v>211</v>
      </c>
      <c r="F74" s="384" t="s">
        <v>211</v>
      </c>
      <c r="G74" s="24" t="s">
        <v>38</v>
      </c>
      <c r="H74" s="24"/>
      <c r="I74" s="24"/>
      <c r="J74" s="24"/>
      <c r="K74" s="32"/>
    </row>
    <row r="75" spans="1:11" ht="117.85" customHeight="1">
      <c r="A75" s="31">
        <v>32</v>
      </c>
      <c r="B75" s="380" t="s">
        <v>212</v>
      </c>
      <c r="C75" s="381" t="s">
        <v>212</v>
      </c>
      <c r="D75" s="382" t="s">
        <v>212</v>
      </c>
      <c r="E75" s="383" t="s">
        <v>213</v>
      </c>
      <c r="F75" s="384" t="s">
        <v>213</v>
      </c>
      <c r="G75" s="24" t="s">
        <v>214</v>
      </c>
      <c r="H75" s="24"/>
      <c r="I75" s="24"/>
      <c r="J75" s="24"/>
      <c r="K75" s="32"/>
    </row>
    <row r="76" spans="1:11" ht="117.85" customHeight="1">
      <c r="A76" s="31">
        <v>33</v>
      </c>
      <c r="B76" s="380" t="s">
        <v>215</v>
      </c>
      <c r="C76" s="381" t="s">
        <v>215</v>
      </c>
      <c r="D76" s="382" t="s">
        <v>215</v>
      </c>
      <c r="E76" s="383" t="s">
        <v>216</v>
      </c>
      <c r="F76" s="384" t="s">
        <v>216</v>
      </c>
      <c r="G76" s="24" t="s">
        <v>217</v>
      </c>
      <c r="H76" s="24"/>
      <c r="I76" s="24"/>
      <c r="J76" s="24"/>
      <c r="K76" s="32"/>
    </row>
    <row r="77" spans="1:11" ht="117.85" customHeight="1">
      <c r="A77" s="31">
        <v>34</v>
      </c>
      <c r="B77" s="380" t="s">
        <v>218</v>
      </c>
      <c r="C77" s="381" t="s">
        <v>218</v>
      </c>
      <c r="D77" s="382" t="s">
        <v>218</v>
      </c>
      <c r="E77" s="383" t="s">
        <v>219</v>
      </c>
      <c r="F77" s="384" t="s">
        <v>219</v>
      </c>
      <c r="G77" s="24" t="s">
        <v>220</v>
      </c>
      <c r="H77" s="24"/>
      <c r="I77" s="24"/>
      <c r="J77" s="24"/>
      <c r="K77" s="32"/>
    </row>
    <row r="78" spans="1:11" ht="117.85" customHeight="1">
      <c r="A78" s="31">
        <v>35</v>
      </c>
      <c r="B78" s="380" t="s">
        <v>218</v>
      </c>
      <c r="C78" s="381" t="s">
        <v>218</v>
      </c>
      <c r="D78" s="382" t="s">
        <v>218</v>
      </c>
      <c r="E78" s="383" t="s">
        <v>221</v>
      </c>
      <c r="F78" s="384" t="s">
        <v>221</v>
      </c>
      <c r="G78" s="24" t="s">
        <v>156</v>
      </c>
      <c r="H78" s="24"/>
      <c r="I78" s="24"/>
      <c r="J78" s="24"/>
      <c r="K78" s="32"/>
    </row>
    <row r="79" spans="1:11" ht="117.85" customHeight="1">
      <c r="A79" s="31">
        <v>36</v>
      </c>
      <c r="B79" s="380" t="s">
        <v>222</v>
      </c>
      <c r="C79" s="381" t="s">
        <v>222</v>
      </c>
      <c r="D79" s="382" t="s">
        <v>222</v>
      </c>
      <c r="E79" s="383" t="s">
        <v>223</v>
      </c>
      <c r="F79" s="384" t="s">
        <v>223</v>
      </c>
      <c r="G79" s="24" t="s">
        <v>224</v>
      </c>
      <c r="H79" s="24"/>
      <c r="I79" s="24"/>
      <c r="J79" s="24"/>
      <c r="K79" s="32"/>
    </row>
    <row r="80" spans="1:11" ht="117.85" customHeight="1">
      <c r="A80" s="31">
        <v>37</v>
      </c>
      <c r="B80" s="380" t="s">
        <v>225</v>
      </c>
      <c r="C80" s="381" t="s">
        <v>225</v>
      </c>
      <c r="D80" s="382" t="s">
        <v>225</v>
      </c>
      <c r="E80" s="383" t="s">
        <v>226</v>
      </c>
      <c r="F80" s="384" t="s">
        <v>226</v>
      </c>
      <c r="G80" s="24" t="s">
        <v>227</v>
      </c>
      <c r="H80" s="24"/>
      <c r="I80" s="24"/>
      <c r="J80" s="24"/>
      <c r="K80" s="32"/>
    </row>
    <row r="81" spans="1:11" ht="117.85" customHeight="1">
      <c r="A81" s="31">
        <v>38</v>
      </c>
      <c r="B81" s="380" t="s">
        <v>228</v>
      </c>
      <c r="C81" s="381" t="s">
        <v>228</v>
      </c>
      <c r="D81" s="382" t="s">
        <v>228</v>
      </c>
      <c r="E81" s="383" t="s">
        <v>229</v>
      </c>
      <c r="F81" s="384" t="s">
        <v>229</v>
      </c>
      <c r="G81" s="24"/>
      <c r="H81" s="24"/>
      <c r="I81" s="24"/>
      <c r="J81" s="24"/>
      <c r="K81" s="32"/>
    </row>
    <row r="82" spans="1:11" ht="117.85" customHeight="1">
      <c r="A82" s="31">
        <v>38.1</v>
      </c>
      <c r="B82" s="380" t="s">
        <v>230</v>
      </c>
      <c r="C82" s="381" t="s">
        <v>230</v>
      </c>
      <c r="D82" s="382" t="s">
        <v>230</v>
      </c>
      <c r="E82" s="383" t="s">
        <v>231</v>
      </c>
      <c r="F82" s="384" t="s">
        <v>231</v>
      </c>
      <c r="G82" s="24" t="s">
        <v>144</v>
      </c>
      <c r="H82" s="24"/>
      <c r="I82" s="24"/>
      <c r="J82" s="24"/>
      <c r="K82" s="32"/>
    </row>
    <row r="83" spans="1:11" ht="117.85" customHeight="1">
      <c r="A83" s="31">
        <v>38.200000000000003</v>
      </c>
      <c r="B83" s="380" t="s">
        <v>232</v>
      </c>
      <c r="C83" s="381" t="s">
        <v>232</v>
      </c>
      <c r="D83" s="382" t="s">
        <v>232</v>
      </c>
      <c r="E83" s="383" t="s">
        <v>233</v>
      </c>
      <c r="F83" s="384" t="s">
        <v>233</v>
      </c>
      <c r="G83" s="24" t="s">
        <v>45</v>
      </c>
      <c r="H83" s="24"/>
      <c r="I83" s="24"/>
      <c r="J83" s="24"/>
      <c r="K83" s="32"/>
    </row>
    <row r="84" spans="1:11" ht="117.85" customHeight="1">
      <c r="A84" s="31">
        <v>38.299999999999997</v>
      </c>
      <c r="B84" s="380" t="s">
        <v>234</v>
      </c>
      <c r="C84" s="381" t="s">
        <v>234</v>
      </c>
      <c r="D84" s="382" t="s">
        <v>234</v>
      </c>
      <c r="E84" s="383" t="s">
        <v>229</v>
      </c>
      <c r="F84" s="384" t="s">
        <v>229</v>
      </c>
      <c r="G84" s="24" t="s">
        <v>144</v>
      </c>
      <c r="H84" s="24"/>
      <c r="I84" s="24"/>
      <c r="J84" s="24"/>
      <c r="K84" s="32"/>
    </row>
    <row r="85" spans="1:11" ht="117.85" customHeight="1">
      <c r="A85" s="31">
        <v>38.4</v>
      </c>
      <c r="B85" s="380" t="s">
        <v>235</v>
      </c>
      <c r="C85" s="381" t="s">
        <v>235</v>
      </c>
      <c r="D85" s="382" t="s">
        <v>235</v>
      </c>
      <c r="E85" s="383" t="s">
        <v>236</v>
      </c>
      <c r="F85" s="384" t="s">
        <v>236</v>
      </c>
      <c r="G85" s="24" t="s">
        <v>45</v>
      </c>
      <c r="H85" s="24"/>
      <c r="I85" s="24"/>
      <c r="J85" s="24"/>
      <c r="K85" s="32"/>
    </row>
    <row r="86" spans="1:11" ht="117.85" customHeight="1">
      <c r="A86" s="31">
        <v>39</v>
      </c>
      <c r="B86" s="380" t="s">
        <v>237</v>
      </c>
      <c r="C86" s="381" t="s">
        <v>237</v>
      </c>
      <c r="D86" s="382" t="s">
        <v>237</v>
      </c>
      <c r="E86" s="383" t="s">
        <v>238</v>
      </c>
      <c r="F86" s="384" t="s">
        <v>238</v>
      </c>
      <c r="G86" s="24" t="s">
        <v>144</v>
      </c>
      <c r="H86" s="24"/>
      <c r="I86" s="24"/>
      <c r="J86" s="24"/>
      <c r="K86" s="32"/>
    </row>
    <row r="87" spans="1:11" ht="117.85" customHeight="1">
      <c r="A87" s="31">
        <v>40</v>
      </c>
      <c r="B87" s="380" t="s">
        <v>239</v>
      </c>
      <c r="C87" s="381" t="s">
        <v>239</v>
      </c>
      <c r="D87" s="382" t="s">
        <v>239</v>
      </c>
      <c r="E87" s="383" t="s">
        <v>240</v>
      </c>
      <c r="F87" s="384" t="s">
        <v>240</v>
      </c>
      <c r="G87" s="24" t="s">
        <v>214</v>
      </c>
      <c r="H87" s="24"/>
      <c r="I87" s="24"/>
      <c r="J87" s="24"/>
      <c r="K87" s="32"/>
    </row>
    <row r="88" spans="1:11" ht="117.85" customHeight="1">
      <c r="A88" s="31">
        <v>41</v>
      </c>
      <c r="B88" s="380" t="s">
        <v>241</v>
      </c>
      <c r="C88" s="381" t="s">
        <v>241</v>
      </c>
      <c r="D88" s="382" t="s">
        <v>241</v>
      </c>
      <c r="E88" s="383" t="s">
        <v>242</v>
      </c>
      <c r="F88" s="384" t="s">
        <v>242</v>
      </c>
      <c r="G88" s="24" t="s">
        <v>144</v>
      </c>
      <c r="H88" s="30"/>
      <c r="I88" s="24"/>
      <c r="J88" s="24"/>
      <c r="K88" s="32"/>
    </row>
    <row r="89" spans="1:11" ht="117.85" customHeight="1">
      <c r="A89" s="31">
        <v>41.1</v>
      </c>
      <c r="B89" s="380" t="s">
        <v>243</v>
      </c>
      <c r="C89" s="381" t="s">
        <v>243</v>
      </c>
      <c r="D89" s="382" t="s">
        <v>243</v>
      </c>
      <c r="E89" s="383" t="s">
        <v>244</v>
      </c>
      <c r="F89" s="384" t="s">
        <v>244</v>
      </c>
      <c r="G89" s="24" t="s">
        <v>245</v>
      </c>
      <c r="H89" s="30"/>
      <c r="I89" s="24"/>
      <c r="J89" s="24"/>
      <c r="K89" s="32"/>
    </row>
    <row r="90" spans="1:11" ht="117.85" customHeight="1">
      <c r="A90" s="31">
        <v>42</v>
      </c>
      <c r="B90" s="380" t="s">
        <v>246</v>
      </c>
      <c r="C90" s="381" t="s">
        <v>246</v>
      </c>
      <c r="D90" s="382" t="s">
        <v>246</v>
      </c>
      <c r="E90" s="383" t="s">
        <v>247</v>
      </c>
      <c r="F90" s="384" t="s">
        <v>247</v>
      </c>
      <c r="G90" s="24" t="s">
        <v>141</v>
      </c>
      <c r="H90" s="30"/>
      <c r="I90" s="24"/>
      <c r="J90" s="24"/>
      <c r="K90" s="32"/>
    </row>
    <row r="91" spans="1:11" ht="117.85" customHeight="1">
      <c r="A91" s="31">
        <v>43</v>
      </c>
      <c r="B91" s="380" t="s">
        <v>248</v>
      </c>
      <c r="C91" s="381" t="s">
        <v>248</v>
      </c>
      <c r="D91" s="382" t="s">
        <v>248</v>
      </c>
      <c r="E91" s="383" t="s">
        <v>249</v>
      </c>
      <c r="F91" s="384" t="s">
        <v>249</v>
      </c>
      <c r="G91" s="24" t="s">
        <v>38</v>
      </c>
      <c r="H91" s="30"/>
      <c r="I91" s="24"/>
      <c r="J91" s="24"/>
      <c r="K91" s="32"/>
    </row>
    <row r="92" spans="1:11" ht="117.85" customHeight="1">
      <c r="A92" s="31">
        <v>44</v>
      </c>
      <c r="B92" s="380" t="s">
        <v>250</v>
      </c>
      <c r="C92" s="381" t="s">
        <v>250</v>
      </c>
      <c r="D92" s="382" t="s">
        <v>250</v>
      </c>
      <c r="E92" s="383" t="s">
        <v>251</v>
      </c>
      <c r="F92" s="384" t="s">
        <v>251</v>
      </c>
      <c r="G92" s="24" t="s">
        <v>156</v>
      </c>
      <c r="H92" s="24"/>
      <c r="I92" s="24"/>
      <c r="J92" s="24"/>
      <c r="K92" s="32"/>
    </row>
    <row r="93" spans="1:11" ht="117.85" customHeight="1">
      <c r="A93" s="31">
        <v>45</v>
      </c>
      <c r="B93" s="380" t="s">
        <v>252</v>
      </c>
      <c r="C93" s="381" t="s">
        <v>252</v>
      </c>
      <c r="D93" s="382" t="s">
        <v>252</v>
      </c>
      <c r="E93" s="383" t="s">
        <v>253</v>
      </c>
      <c r="F93" s="384" t="s">
        <v>253</v>
      </c>
      <c r="G93" s="24" t="s">
        <v>141</v>
      </c>
      <c r="H93" s="24"/>
      <c r="I93" s="24"/>
      <c r="J93" s="24"/>
      <c r="K93" s="32"/>
    </row>
    <row r="94" spans="1:11" ht="15.55" customHeight="1">
      <c r="A94" s="31">
        <v>46</v>
      </c>
      <c r="B94" s="380" t="s">
        <v>254</v>
      </c>
      <c r="C94" s="381"/>
      <c r="D94" s="382"/>
      <c r="E94" s="383" t="s">
        <v>254</v>
      </c>
      <c r="F94" s="384"/>
      <c r="G94" s="24" t="s">
        <v>141</v>
      </c>
      <c r="H94" s="30">
        <f>K135</f>
        <v>126</v>
      </c>
      <c r="I94" s="24"/>
      <c r="J94" s="24"/>
      <c r="K94" s="32"/>
    </row>
    <row r="95" spans="1:11">
      <c r="A95" s="33"/>
      <c r="B95" s="33"/>
      <c r="C95" s="33"/>
      <c r="F95" s="33"/>
      <c r="G95" s="33"/>
      <c r="H95" s="33"/>
      <c r="I95" s="33"/>
      <c r="J95" s="33"/>
      <c r="K95" s="33"/>
    </row>
    <row r="96" spans="1:11">
      <c r="A96" s="33"/>
      <c r="B96" s="33"/>
      <c r="C96" s="33"/>
      <c r="F96" s="33"/>
      <c r="G96" s="33"/>
      <c r="H96" s="33"/>
      <c r="I96" s="33"/>
      <c r="J96" s="33"/>
      <c r="K96" s="33"/>
    </row>
    <row r="97" spans="1:12" ht="15.75">
      <c r="A97" s="397" t="s">
        <v>57</v>
      </c>
      <c r="B97" s="397"/>
      <c r="C97" s="397"/>
      <c r="D97" s="397"/>
      <c r="E97" s="397"/>
      <c r="F97" s="397"/>
      <c r="G97" s="397"/>
      <c r="H97" s="397"/>
      <c r="I97" s="397"/>
      <c r="J97" s="397"/>
      <c r="K97" s="398"/>
      <c r="L97" s="106"/>
    </row>
    <row r="98" spans="1:12" ht="15.75" thickBot="1">
      <c r="A98" s="399" t="s">
        <v>0</v>
      </c>
      <c r="B98" s="399"/>
      <c r="C98" s="399"/>
      <c r="D98" s="50" t="s">
        <v>58</v>
      </c>
      <c r="E98" s="50"/>
      <c r="F98" s="50" t="s">
        <v>50</v>
      </c>
      <c r="G98" s="50" t="s">
        <v>59</v>
      </c>
      <c r="H98" s="50" t="s">
        <v>60</v>
      </c>
      <c r="I98" s="50" t="s">
        <v>61</v>
      </c>
      <c r="J98" s="50"/>
      <c r="K98" s="107" t="s">
        <v>51</v>
      </c>
      <c r="L98" s="51"/>
    </row>
    <row r="99" spans="1:12" ht="29.95" customHeight="1">
      <c r="A99" s="408" t="s">
        <v>109</v>
      </c>
      <c r="B99" s="409"/>
      <c r="C99" s="409"/>
      <c r="D99" s="52"/>
      <c r="E99" s="52"/>
      <c r="F99" s="53"/>
      <c r="G99" s="54"/>
      <c r="H99" s="54"/>
      <c r="I99" s="54"/>
      <c r="J99" s="54"/>
      <c r="K99" s="108"/>
      <c r="L99" s="51"/>
    </row>
    <row r="100" spans="1:12">
      <c r="A100" s="389" t="s">
        <v>64</v>
      </c>
      <c r="B100" s="390"/>
      <c r="C100" s="390"/>
      <c r="D100" s="55"/>
      <c r="E100" s="55"/>
      <c r="F100" s="56"/>
      <c r="G100" s="57"/>
      <c r="H100" s="57"/>
      <c r="I100" s="57"/>
      <c r="J100" s="57"/>
      <c r="K100" s="109">
        <f>I27</f>
        <v>3</v>
      </c>
      <c r="L100" s="51"/>
    </row>
    <row r="101" spans="1:12">
      <c r="A101" s="389" t="s">
        <v>62</v>
      </c>
      <c r="B101" s="390"/>
      <c r="C101" s="390"/>
      <c r="D101" s="55"/>
      <c r="E101" s="55"/>
      <c r="F101" s="56"/>
      <c r="G101" s="57"/>
      <c r="H101" s="57"/>
      <c r="I101" s="57"/>
      <c r="J101" s="57"/>
      <c r="K101" s="33">
        <f>K100*10%</f>
        <v>0.30000000000000004</v>
      </c>
      <c r="L101" s="51"/>
    </row>
    <row r="102" spans="1:12">
      <c r="A102" s="391"/>
      <c r="B102" s="392"/>
      <c r="C102" s="392"/>
      <c r="D102" s="56"/>
      <c r="E102" s="55"/>
      <c r="F102" s="56"/>
      <c r="G102" s="57"/>
      <c r="H102" s="57"/>
      <c r="I102" s="57"/>
      <c r="J102" s="57"/>
      <c r="K102" s="109">
        <f>SUM(K100:K101)</f>
        <v>3.3</v>
      </c>
      <c r="L102" s="51"/>
    </row>
    <row r="103" spans="1:12" ht="15.75" thickBot="1">
      <c r="A103" s="393" t="s">
        <v>63</v>
      </c>
      <c r="B103" s="394"/>
      <c r="C103" s="394"/>
      <c r="D103" s="58"/>
      <c r="E103" s="58"/>
      <c r="F103" s="59" t="s">
        <v>98</v>
      </c>
      <c r="G103" s="60"/>
      <c r="H103" s="60"/>
      <c r="I103" s="60"/>
      <c r="J103" s="60"/>
      <c r="K103" s="110">
        <f>ROUNDUP(K102,0)</f>
        <v>4</v>
      </c>
      <c r="L103" s="51"/>
    </row>
    <row r="104" spans="1:12">
      <c r="A104" s="395" t="s">
        <v>107</v>
      </c>
      <c r="B104" s="396"/>
      <c r="C104" s="396"/>
      <c r="D104" s="52"/>
      <c r="E104" s="52"/>
      <c r="F104" s="53"/>
      <c r="G104" s="54"/>
      <c r="H104" s="54"/>
      <c r="I104" s="54"/>
      <c r="J104" s="54"/>
      <c r="K104" s="108"/>
      <c r="L104" s="51"/>
    </row>
    <row r="105" spans="1:12">
      <c r="A105" s="389" t="s">
        <v>64</v>
      </c>
      <c r="B105" s="390"/>
      <c r="C105" s="390"/>
      <c r="D105" s="55"/>
      <c r="E105" s="55"/>
      <c r="F105" s="56"/>
      <c r="G105" s="57"/>
      <c r="H105" s="57"/>
      <c r="I105" s="57"/>
      <c r="J105" s="57"/>
      <c r="K105" s="109">
        <f>P36</f>
        <v>162</v>
      </c>
      <c r="L105" s="51"/>
    </row>
    <row r="106" spans="1:12">
      <c r="A106" s="389" t="s">
        <v>62</v>
      </c>
      <c r="B106" s="390"/>
      <c r="C106" s="390"/>
      <c r="D106" s="55"/>
      <c r="E106" s="55"/>
      <c r="F106" s="56"/>
      <c r="G106" s="57"/>
      <c r="H106" s="57"/>
      <c r="I106" s="57"/>
      <c r="J106" s="57"/>
      <c r="K106" s="33">
        <f>K105*10%</f>
        <v>16.2</v>
      </c>
      <c r="L106" s="51"/>
    </row>
    <row r="107" spans="1:12">
      <c r="A107" s="391"/>
      <c r="B107" s="392"/>
      <c r="C107" s="392"/>
      <c r="D107" s="56"/>
      <c r="E107" s="55"/>
      <c r="F107" s="56"/>
      <c r="G107" s="57"/>
      <c r="H107" s="57"/>
      <c r="I107" s="57"/>
      <c r="J107" s="57"/>
      <c r="K107" s="109">
        <f>SUM(K105:K106)</f>
        <v>178.2</v>
      </c>
      <c r="L107" s="51"/>
    </row>
    <row r="108" spans="1:12" ht="15.75" thickBot="1">
      <c r="A108" s="393" t="s">
        <v>63</v>
      </c>
      <c r="B108" s="394"/>
      <c r="C108" s="394"/>
      <c r="D108" s="58"/>
      <c r="E108" s="58"/>
      <c r="F108" s="59" t="s">
        <v>54</v>
      </c>
      <c r="G108" s="60"/>
      <c r="H108" s="60"/>
      <c r="I108" s="60"/>
      <c r="J108" s="60"/>
      <c r="K108" s="110">
        <f>ROUNDUP(K107,0)</f>
        <v>179</v>
      </c>
      <c r="L108" s="51"/>
    </row>
    <row r="109" spans="1:12">
      <c r="A109" s="395" t="s">
        <v>408</v>
      </c>
      <c r="B109" s="396"/>
      <c r="C109" s="396"/>
      <c r="D109" s="52"/>
      <c r="E109" s="52"/>
      <c r="F109" s="53"/>
      <c r="G109" s="54"/>
      <c r="H109" s="54"/>
      <c r="I109" s="54"/>
      <c r="J109" s="54"/>
      <c r="K109" s="108"/>
      <c r="L109" s="51"/>
    </row>
    <row r="110" spans="1:12">
      <c r="A110" s="389" t="s">
        <v>64</v>
      </c>
      <c r="B110" s="390"/>
      <c r="C110" s="390"/>
      <c r="D110" s="55" t="s">
        <v>409</v>
      </c>
      <c r="E110" s="55"/>
      <c r="F110" s="56"/>
      <c r="G110" s="57"/>
      <c r="H110" s="57"/>
      <c r="I110" s="57"/>
      <c r="J110" s="57"/>
      <c r="K110" s="109">
        <f>I29/0.3</f>
        <v>3</v>
      </c>
      <c r="L110" s="51"/>
    </row>
    <row r="111" spans="1:12">
      <c r="A111" s="389" t="s">
        <v>62</v>
      </c>
      <c r="B111" s="390"/>
      <c r="C111" s="390"/>
      <c r="D111" s="55"/>
      <c r="E111" s="55"/>
      <c r="F111" s="56"/>
      <c r="G111" s="57"/>
      <c r="H111" s="57"/>
      <c r="I111" s="57"/>
      <c r="J111" s="57"/>
      <c r="K111" s="171">
        <f>K110*10%</f>
        <v>0.30000000000000004</v>
      </c>
      <c r="L111" s="51"/>
    </row>
    <row r="112" spans="1:12">
      <c r="A112" s="391"/>
      <c r="B112" s="392"/>
      <c r="C112" s="392"/>
      <c r="D112" s="56"/>
      <c r="E112" s="55"/>
      <c r="F112" s="56"/>
      <c r="G112" s="57"/>
      <c r="H112" s="57"/>
      <c r="I112" s="57"/>
      <c r="J112" s="57"/>
      <c r="K112" s="109">
        <f>K110+K111</f>
        <v>3.3</v>
      </c>
      <c r="L112" s="51"/>
    </row>
    <row r="113" spans="1:12" ht="15.75" thickBot="1">
      <c r="A113" s="393" t="s">
        <v>63</v>
      </c>
      <c r="B113" s="394"/>
      <c r="C113" s="394"/>
      <c r="D113" s="58"/>
      <c r="E113" s="58"/>
      <c r="F113" s="59" t="s">
        <v>156</v>
      </c>
      <c r="G113" s="60"/>
      <c r="H113" s="60"/>
      <c r="I113" s="60"/>
      <c r="J113" s="60"/>
      <c r="K113" s="110">
        <f>ROUNDUP(K112,0)</f>
        <v>4</v>
      </c>
      <c r="L113" s="51"/>
    </row>
    <row r="114" spans="1:12">
      <c r="A114" s="395" t="s">
        <v>108</v>
      </c>
      <c r="B114" s="396"/>
      <c r="C114" s="396"/>
      <c r="D114" s="52"/>
      <c r="E114" s="52"/>
      <c r="F114" s="53"/>
      <c r="G114" s="54"/>
      <c r="H114" s="54"/>
      <c r="I114" s="54"/>
      <c r="J114" s="54"/>
      <c r="K114" s="108"/>
      <c r="L114" s="400"/>
    </row>
    <row r="115" spans="1:12">
      <c r="A115" s="389" t="s">
        <v>64</v>
      </c>
      <c r="B115" s="390"/>
      <c r="C115" s="390"/>
      <c r="D115" s="55"/>
      <c r="E115" s="55"/>
      <c r="F115" s="56"/>
      <c r="G115" s="57"/>
      <c r="H115" s="57"/>
      <c r="I115" s="57"/>
      <c r="J115" s="57"/>
      <c r="K115" s="109">
        <f>I26+I27</f>
        <v>3</v>
      </c>
      <c r="L115" s="400"/>
    </row>
    <row r="116" spans="1:12">
      <c r="A116" s="389" t="s">
        <v>62</v>
      </c>
      <c r="B116" s="390"/>
      <c r="C116" s="390"/>
      <c r="D116" s="55"/>
      <c r="E116" s="55"/>
      <c r="F116" s="56"/>
      <c r="G116" s="57"/>
      <c r="H116" s="57"/>
      <c r="I116" s="57"/>
      <c r="J116" s="57"/>
      <c r="K116" s="109">
        <f>K115*0.1</f>
        <v>0.30000000000000004</v>
      </c>
      <c r="L116" s="400"/>
    </row>
    <row r="117" spans="1:12">
      <c r="A117" s="391"/>
      <c r="B117" s="392"/>
      <c r="C117" s="392"/>
      <c r="D117" s="56"/>
      <c r="E117" s="55"/>
      <c r="F117" s="56"/>
      <c r="G117" s="57"/>
      <c r="H117" s="57"/>
      <c r="I117" s="57"/>
      <c r="J117" s="57"/>
      <c r="K117" s="109">
        <f>K115+K116</f>
        <v>3.3</v>
      </c>
      <c r="L117" s="400"/>
    </row>
    <row r="118" spans="1:12" ht="15.75" thickBot="1">
      <c r="A118" s="393" t="s">
        <v>63</v>
      </c>
      <c r="B118" s="394"/>
      <c r="C118" s="394"/>
      <c r="D118" s="58"/>
      <c r="E118" s="58"/>
      <c r="F118" s="59" t="s">
        <v>38</v>
      </c>
      <c r="G118" s="60"/>
      <c r="H118" s="60"/>
      <c r="I118" s="60"/>
      <c r="J118" s="60"/>
      <c r="K118" s="110">
        <f>ROUNDUP(K117,0)</f>
        <v>4</v>
      </c>
      <c r="L118" s="400"/>
    </row>
    <row r="119" spans="1:12">
      <c r="A119" s="484" t="s">
        <v>410</v>
      </c>
      <c r="B119" s="485"/>
      <c r="C119" s="485"/>
      <c r="D119" s="52"/>
      <c r="E119" s="52"/>
      <c r="F119" s="53"/>
      <c r="G119" s="54"/>
      <c r="H119" s="54"/>
      <c r="I119" s="54"/>
      <c r="J119" s="54"/>
      <c r="K119" s="108"/>
      <c r="L119" s="56"/>
    </row>
    <row r="120" spans="1:12">
      <c r="A120" s="389" t="s">
        <v>411</v>
      </c>
      <c r="B120" s="390"/>
      <c r="C120" s="390"/>
      <c r="D120" s="55" t="s">
        <v>412</v>
      </c>
      <c r="E120" s="55"/>
      <c r="F120" s="56"/>
      <c r="G120" s="57"/>
      <c r="H120" s="57"/>
      <c r="I120" s="57"/>
      <c r="J120" s="57"/>
      <c r="K120" s="109">
        <f>K113*1</f>
        <v>4</v>
      </c>
      <c r="L120" s="56"/>
    </row>
    <row r="121" spans="1:12">
      <c r="A121" s="389" t="s">
        <v>62</v>
      </c>
      <c r="B121" s="390"/>
      <c r="C121" s="390"/>
      <c r="D121" s="55"/>
      <c r="E121" s="55"/>
      <c r="F121" s="56"/>
      <c r="G121" s="57"/>
      <c r="H121" s="57"/>
      <c r="I121" s="57"/>
      <c r="J121" s="57"/>
      <c r="K121" s="109">
        <f>K120*0.1*0</f>
        <v>0</v>
      </c>
      <c r="L121" s="56"/>
    </row>
    <row r="122" spans="1:12">
      <c r="A122" s="391"/>
      <c r="B122" s="392"/>
      <c r="C122" s="392"/>
      <c r="D122" s="55"/>
      <c r="E122" s="55"/>
      <c r="F122" s="56"/>
      <c r="G122" s="57"/>
      <c r="H122" s="57"/>
      <c r="I122" s="57"/>
      <c r="J122" s="57"/>
      <c r="K122" s="109">
        <f>K120+K121</f>
        <v>4</v>
      </c>
      <c r="L122" s="56"/>
    </row>
    <row r="123" spans="1:12" ht="15.75" thickBot="1">
      <c r="A123" s="393" t="s">
        <v>63</v>
      </c>
      <c r="B123" s="394"/>
      <c r="C123" s="394"/>
      <c r="D123" s="58"/>
      <c r="E123" s="58"/>
      <c r="F123" s="59" t="s">
        <v>197</v>
      </c>
      <c r="G123" s="60"/>
      <c r="H123" s="60"/>
      <c r="I123" s="60"/>
      <c r="J123" s="60"/>
      <c r="K123" s="110">
        <f>ROUNDUP(K122,0)</f>
        <v>4</v>
      </c>
      <c r="L123" s="56"/>
    </row>
    <row r="124" spans="1:12" ht="15.75" thickBot="1">
      <c r="A124" s="163"/>
      <c r="B124" s="164"/>
      <c r="C124" s="164"/>
      <c r="D124" s="165"/>
      <c r="E124" s="165"/>
      <c r="F124" s="166"/>
      <c r="G124" s="167"/>
      <c r="H124" s="167"/>
      <c r="I124" s="167"/>
      <c r="J124" s="167"/>
      <c r="K124" s="168"/>
      <c r="L124" s="56"/>
    </row>
    <row r="125" spans="1:12">
      <c r="A125" s="484" t="s">
        <v>491</v>
      </c>
      <c r="B125" s="485"/>
      <c r="C125" s="485"/>
      <c r="D125" s="52"/>
      <c r="E125" s="52"/>
      <c r="F125" s="53"/>
      <c r="G125" s="54"/>
      <c r="H125" s="54"/>
      <c r="I125" s="54"/>
      <c r="J125" s="54"/>
      <c r="K125" s="108"/>
      <c r="L125" s="56"/>
    </row>
    <row r="126" spans="1:12">
      <c r="A126" s="389" t="s">
        <v>411</v>
      </c>
      <c r="B126" s="390"/>
      <c r="C126" s="390"/>
      <c r="D126" s="55"/>
      <c r="E126" s="55"/>
      <c r="F126" s="56"/>
      <c r="G126" s="57"/>
      <c r="H126" s="57"/>
      <c r="I126" s="57"/>
      <c r="J126" s="57"/>
      <c r="K126" s="109">
        <f>I30</f>
        <v>0.24400000000000005</v>
      </c>
      <c r="L126" s="56"/>
    </row>
    <row r="127" spans="1:12">
      <c r="A127" s="389" t="s">
        <v>62</v>
      </c>
      <c r="B127" s="390"/>
      <c r="C127" s="390"/>
      <c r="D127" s="55"/>
      <c r="E127" s="55"/>
      <c r="F127" s="56"/>
      <c r="G127" s="57"/>
      <c r="H127" s="57"/>
      <c r="I127" s="57"/>
      <c r="J127" s="57"/>
      <c r="K127" s="109">
        <f>K126*0.1*0</f>
        <v>0</v>
      </c>
      <c r="L127" s="56"/>
    </row>
    <row r="128" spans="1:12">
      <c r="A128" s="391"/>
      <c r="B128" s="392"/>
      <c r="C128" s="392"/>
      <c r="D128" s="55"/>
      <c r="E128" s="55"/>
      <c r="F128" s="56"/>
      <c r="G128" s="57"/>
      <c r="H128" s="57"/>
      <c r="I128" s="57"/>
      <c r="J128" s="57"/>
      <c r="K128" s="109">
        <f>K126+K127</f>
        <v>0.24400000000000005</v>
      </c>
      <c r="L128" s="56"/>
    </row>
    <row r="129" spans="1:12" ht="15.75" thickBot="1">
      <c r="A129" s="393" t="s">
        <v>63</v>
      </c>
      <c r="B129" s="394"/>
      <c r="C129" s="394"/>
      <c r="D129" s="58"/>
      <c r="E129" s="58"/>
      <c r="F129" s="59" t="s">
        <v>45</v>
      </c>
      <c r="G129" s="60"/>
      <c r="H129" s="60"/>
      <c r="I129" s="60"/>
      <c r="J129" s="60"/>
      <c r="K129" s="110">
        <f>ROUNDUP(K128,0)</f>
        <v>1</v>
      </c>
      <c r="L129" s="56"/>
    </row>
    <row r="130" spans="1:12" ht="15.75" thickBot="1">
      <c r="A130" s="163"/>
      <c r="B130" s="164"/>
      <c r="C130" s="164"/>
      <c r="D130" s="165"/>
      <c r="E130" s="165"/>
      <c r="F130" s="166"/>
      <c r="G130" s="167"/>
      <c r="H130" s="167"/>
      <c r="I130" s="167"/>
      <c r="J130" s="167"/>
      <c r="K130" s="168"/>
      <c r="L130" s="56"/>
    </row>
    <row r="131" spans="1:12">
      <c r="A131" s="484" t="s">
        <v>492</v>
      </c>
      <c r="B131" s="485"/>
      <c r="C131" s="485"/>
      <c r="D131" s="52"/>
      <c r="E131" s="52"/>
      <c r="F131" s="53"/>
      <c r="G131" s="54"/>
      <c r="H131" s="54"/>
      <c r="I131" s="54"/>
      <c r="J131" s="54"/>
      <c r="K131" s="108"/>
      <c r="L131" s="56"/>
    </row>
    <row r="132" spans="1:12">
      <c r="A132" s="389" t="s">
        <v>411</v>
      </c>
      <c r="B132" s="390"/>
      <c r="C132" s="390"/>
      <c r="D132" s="55"/>
      <c r="E132" s="55"/>
      <c r="F132" s="56"/>
      <c r="G132" s="57"/>
      <c r="H132" s="57"/>
      <c r="I132" s="57"/>
      <c r="J132" s="57"/>
      <c r="K132" s="109">
        <f>I32</f>
        <v>126</v>
      </c>
      <c r="L132" s="56"/>
    </row>
    <row r="133" spans="1:12">
      <c r="A133" s="389" t="s">
        <v>62</v>
      </c>
      <c r="B133" s="390"/>
      <c r="C133" s="390"/>
      <c r="D133" s="55"/>
      <c r="E133" s="55"/>
      <c r="F133" s="56"/>
      <c r="G133" s="57"/>
      <c r="H133" s="57"/>
      <c r="I133" s="57"/>
      <c r="J133" s="57"/>
      <c r="K133" s="109">
        <f>K132*0.1*0</f>
        <v>0</v>
      </c>
      <c r="L133" s="56"/>
    </row>
    <row r="134" spans="1:12">
      <c r="A134" s="391"/>
      <c r="B134" s="392"/>
      <c r="C134" s="392"/>
      <c r="D134" s="55"/>
      <c r="E134" s="55"/>
      <c r="F134" s="56"/>
      <c r="G134" s="57"/>
      <c r="H134" s="57"/>
      <c r="I134" s="57"/>
      <c r="J134" s="57"/>
      <c r="K134" s="109">
        <f>K132+K133</f>
        <v>126</v>
      </c>
      <c r="L134" s="56"/>
    </row>
    <row r="135" spans="1:12" ht="15.75" thickBot="1">
      <c r="A135" s="393" t="s">
        <v>63</v>
      </c>
      <c r="B135" s="394"/>
      <c r="C135" s="394"/>
      <c r="D135" s="58"/>
      <c r="E135" s="58"/>
      <c r="F135" s="59" t="s">
        <v>141</v>
      </c>
      <c r="G135" s="60"/>
      <c r="H135" s="60"/>
      <c r="I135" s="60"/>
      <c r="J135" s="60"/>
      <c r="K135" s="110">
        <f>ROUNDUP(K134,0)</f>
        <v>126</v>
      </c>
      <c r="L135" s="56"/>
    </row>
    <row r="136" spans="1:12">
      <c r="A136" s="163"/>
      <c r="B136" s="164"/>
      <c r="C136" s="164"/>
      <c r="D136" s="165"/>
      <c r="E136" s="165"/>
      <c r="F136" s="166"/>
      <c r="G136" s="167"/>
      <c r="H136" s="167"/>
      <c r="I136" s="167"/>
      <c r="J136" s="167"/>
      <c r="K136" s="168"/>
      <c r="L136" s="56"/>
    </row>
  </sheetData>
  <mergeCells count="173">
    <mergeCell ref="A133:C133"/>
    <mergeCell ref="A134:C134"/>
    <mergeCell ref="A135:C135"/>
    <mergeCell ref="A126:C126"/>
    <mergeCell ref="A127:C127"/>
    <mergeCell ref="A128:C128"/>
    <mergeCell ref="A129:C129"/>
    <mergeCell ref="A131:C131"/>
    <mergeCell ref="A132:C132"/>
    <mergeCell ref="A119:C119"/>
    <mergeCell ref="A120:C120"/>
    <mergeCell ref="A121:C121"/>
    <mergeCell ref="A122:C122"/>
    <mergeCell ref="A123:C123"/>
    <mergeCell ref="A125:C125"/>
    <mergeCell ref="A113:C113"/>
    <mergeCell ref="A114:C114"/>
    <mergeCell ref="L114:L118"/>
    <mergeCell ref="A115:C115"/>
    <mergeCell ref="A116:C116"/>
    <mergeCell ref="A117:C117"/>
    <mergeCell ref="A118:C118"/>
    <mergeCell ref="A107:C107"/>
    <mergeCell ref="A108:C108"/>
    <mergeCell ref="A109:C109"/>
    <mergeCell ref="A110:C110"/>
    <mergeCell ref="A111:C111"/>
    <mergeCell ref="A112:C112"/>
    <mergeCell ref="A101:C101"/>
    <mergeCell ref="A102:C102"/>
    <mergeCell ref="A103:C103"/>
    <mergeCell ref="A104:C104"/>
    <mergeCell ref="A105:C105"/>
    <mergeCell ref="A106:C106"/>
    <mergeCell ref="B94:D94"/>
    <mergeCell ref="E94:F94"/>
    <mergeCell ref="A97:K97"/>
    <mergeCell ref="A98:C98"/>
    <mergeCell ref="A99:C99"/>
    <mergeCell ref="A100:C100"/>
    <mergeCell ref="B91:D91"/>
    <mergeCell ref="E91:F91"/>
    <mergeCell ref="B92:D92"/>
    <mergeCell ref="E92:F92"/>
    <mergeCell ref="B93:D93"/>
    <mergeCell ref="E93:F93"/>
    <mergeCell ref="B88:D88"/>
    <mergeCell ref="E88:F88"/>
    <mergeCell ref="B89:D89"/>
    <mergeCell ref="E89:F89"/>
    <mergeCell ref="B90:D90"/>
    <mergeCell ref="E90:F90"/>
    <mergeCell ref="B85:D85"/>
    <mergeCell ref="E85:F85"/>
    <mergeCell ref="B86:D86"/>
    <mergeCell ref="E86:F86"/>
    <mergeCell ref="B87:D87"/>
    <mergeCell ref="E87:F87"/>
    <mergeCell ref="B82:D82"/>
    <mergeCell ref="E82:F82"/>
    <mergeCell ref="B83:D83"/>
    <mergeCell ref="E83:F83"/>
    <mergeCell ref="B84:D84"/>
    <mergeCell ref="E84:F84"/>
    <mergeCell ref="B79:D79"/>
    <mergeCell ref="E79:F79"/>
    <mergeCell ref="B80:D80"/>
    <mergeCell ref="E80:F80"/>
    <mergeCell ref="B81:D81"/>
    <mergeCell ref="E81:F81"/>
    <mergeCell ref="B76:D76"/>
    <mergeCell ref="E76:F76"/>
    <mergeCell ref="B77:D77"/>
    <mergeCell ref="E77:F77"/>
    <mergeCell ref="B78:D78"/>
    <mergeCell ref="E78:F78"/>
    <mergeCell ref="B73:D73"/>
    <mergeCell ref="E73:F73"/>
    <mergeCell ref="B74:D74"/>
    <mergeCell ref="E74:F74"/>
    <mergeCell ref="B75:D75"/>
    <mergeCell ref="E75:F75"/>
    <mergeCell ref="B70:D70"/>
    <mergeCell ref="E70:F70"/>
    <mergeCell ref="B71:D71"/>
    <mergeCell ref="E71:F71"/>
    <mergeCell ref="B72:D72"/>
    <mergeCell ref="E72:F72"/>
    <mergeCell ref="B67:D67"/>
    <mergeCell ref="E67:F67"/>
    <mergeCell ref="B68:D68"/>
    <mergeCell ref="E68:F68"/>
    <mergeCell ref="B69:D69"/>
    <mergeCell ref="E69:F69"/>
    <mergeCell ref="B64:D64"/>
    <mergeCell ref="E64:F64"/>
    <mergeCell ref="B65:D65"/>
    <mergeCell ref="E65:F65"/>
    <mergeCell ref="B66:D66"/>
    <mergeCell ref="E66:F66"/>
    <mergeCell ref="B61:D61"/>
    <mergeCell ref="E61:F61"/>
    <mergeCell ref="B62:D62"/>
    <mergeCell ref="E62:F62"/>
    <mergeCell ref="B63:D63"/>
    <mergeCell ref="E63:F63"/>
    <mergeCell ref="B58:D58"/>
    <mergeCell ref="E58:F58"/>
    <mergeCell ref="B59:D59"/>
    <mergeCell ref="E59:F59"/>
    <mergeCell ref="B60:D60"/>
    <mergeCell ref="E60:F60"/>
    <mergeCell ref="B55:D55"/>
    <mergeCell ref="E55:F55"/>
    <mergeCell ref="B56:D56"/>
    <mergeCell ref="E56:F56"/>
    <mergeCell ref="B57:D57"/>
    <mergeCell ref="E57:F57"/>
    <mergeCell ref="B52:D52"/>
    <mergeCell ref="E52:F52"/>
    <mergeCell ref="B53:D53"/>
    <mergeCell ref="E53:F53"/>
    <mergeCell ref="B54:D54"/>
    <mergeCell ref="E54:F54"/>
    <mergeCell ref="B49:D49"/>
    <mergeCell ref="E49:F49"/>
    <mergeCell ref="B50:D50"/>
    <mergeCell ref="E50:F50"/>
    <mergeCell ref="B51:D51"/>
    <mergeCell ref="E51:F51"/>
    <mergeCell ref="B46:D46"/>
    <mergeCell ref="E46:F46"/>
    <mergeCell ref="B47:D47"/>
    <mergeCell ref="E47:F47"/>
    <mergeCell ref="B48:D48"/>
    <mergeCell ref="E48:F48"/>
    <mergeCell ref="B43:D43"/>
    <mergeCell ref="E43:F43"/>
    <mergeCell ref="B44:D44"/>
    <mergeCell ref="E44:F44"/>
    <mergeCell ref="B45:D45"/>
    <mergeCell ref="E45:F45"/>
    <mergeCell ref="B40:D40"/>
    <mergeCell ref="E40:F40"/>
    <mergeCell ref="B41:D41"/>
    <mergeCell ref="E41:F41"/>
    <mergeCell ref="B42:D42"/>
    <mergeCell ref="E42:F42"/>
    <mergeCell ref="A35:I35"/>
    <mergeCell ref="B37:D37"/>
    <mergeCell ref="E37:F37"/>
    <mergeCell ref="B38:D38"/>
    <mergeCell ref="E38:F38"/>
    <mergeCell ref="B39:D39"/>
    <mergeCell ref="E39:F39"/>
    <mergeCell ref="F27:G27"/>
    <mergeCell ref="F28:G28"/>
    <mergeCell ref="F29:G29"/>
    <mergeCell ref="F30:G30"/>
    <mergeCell ref="F31:G31"/>
    <mergeCell ref="F32:G32"/>
    <mergeCell ref="L5:P5"/>
    <mergeCell ref="A7:K7"/>
    <mergeCell ref="A8:K8"/>
    <mergeCell ref="A14:K14"/>
    <mergeCell ref="A18:K18"/>
    <mergeCell ref="A24:K24"/>
    <mergeCell ref="B5:B6"/>
    <mergeCell ref="C5:C6"/>
    <mergeCell ref="D5:D6"/>
    <mergeCell ref="G5:I5"/>
    <mergeCell ref="J5:J6"/>
    <mergeCell ref="K5:K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02727-D6D5-45BB-A00C-C3A20DDC9DB8}">
  <dimension ref="A1:W123"/>
  <sheetViews>
    <sheetView topLeftCell="A38" workbookViewId="0">
      <selection activeCell="K38" sqref="K38"/>
    </sheetView>
  </sheetViews>
  <sheetFormatPr defaultColWidth="9.109375" defaultRowHeight="15.05"/>
  <cols>
    <col min="1" max="1" width="19.5546875" style="1" customWidth="1"/>
    <col min="2" max="2" width="15.5546875" style="1" customWidth="1"/>
    <col min="3" max="3" width="20.88671875" style="1" customWidth="1"/>
    <col min="4" max="4" width="21.44140625" style="1" customWidth="1"/>
    <col min="5" max="5" width="9.88671875" style="1" customWidth="1"/>
    <col min="6" max="6" width="11.88671875" style="1" customWidth="1"/>
    <col min="7" max="7" width="10.5546875" style="1" customWidth="1"/>
    <col min="8" max="8" width="12.44140625" style="1" customWidth="1"/>
    <col min="9" max="9" width="13.5546875" style="1" customWidth="1"/>
    <col min="10" max="10" width="17.5546875" style="1" customWidth="1"/>
    <col min="11" max="11" width="21.5546875" style="1" customWidth="1"/>
    <col min="12" max="12" width="9.109375" style="1"/>
    <col min="13" max="13" width="9.88671875" style="1" customWidth="1"/>
    <col min="14" max="16384" width="9.109375" style="1"/>
  </cols>
  <sheetData>
    <row r="1" spans="1:23" s="39" customFormat="1" ht="39.799999999999997" customHeight="1">
      <c r="A1" s="34" t="s">
        <v>6</v>
      </c>
      <c r="B1" s="35" t="s">
        <v>7</v>
      </c>
      <c r="C1" s="35" t="s">
        <v>8</v>
      </c>
      <c r="D1" s="35" t="s">
        <v>9</v>
      </c>
      <c r="E1" s="35" t="s">
        <v>10</v>
      </c>
      <c r="F1" s="35" t="s">
        <v>11</v>
      </c>
      <c r="G1" s="35" t="s">
        <v>12</v>
      </c>
      <c r="H1" s="35" t="s">
        <v>13</v>
      </c>
      <c r="I1" s="35" t="s">
        <v>14</v>
      </c>
      <c r="J1" s="35" t="s">
        <v>15</v>
      </c>
      <c r="K1" s="35" t="s">
        <v>16</v>
      </c>
      <c r="L1" s="36" t="s">
        <v>17</v>
      </c>
      <c r="M1" s="61" t="s">
        <v>18</v>
      </c>
      <c r="N1" s="37"/>
      <c r="O1" s="38"/>
      <c r="P1" s="37"/>
    </row>
    <row r="2" spans="1:23" s="39" customFormat="1" ht="29.45" thickBot="1">
      <c r="A2" s="40" t="s">
        <v>19</v>
      </c>
      <c r="B2" s="41" t="s">
        <v>65</v>
      </c>
      <c r="C2" s="41" t="s">
        <v>493</v>
      </c>
      <c r="D2" s="42" t="s">
        <v>463</v>
      </c>
      <c r="E2" s="43" t="s">
        <v>464</v>
      </c>
      <c r="F2" s="44" t="s">
        <v>465</v>
      </c>
      <c r="G2" s="44" t="s">
        <v>316</v>
      </c>
      <c r="H2" s="45" t="s">
        <v>20</v>
      </c>
      <c r="I2" s="46">
        <v>8</v>
      </c>
      <c r="J2" s="45" t="s">
        <v>21</v>
      </c>
      <c r="K2" s="45" t="s">
        <v>22</v>
      </c>
      <c r="L2" s="47" t="s">
        <v>23</v>
      </c>
      <c r="M2" s="48">
        <v>5.4</v>
      </c>
      <c r="N2" s="37"/>
      <c r="O2" s="38"/>
      <c r="P2" s="37"/>
      <c r="S2" s="39" t="str" cm="1">
        <f t="array" ref="S2:W2">_xlfn.TEXTSPLIT(C2," "," ",TRUE,1,)</f>
        <v>Ch</v>
      </c>
      <c r="T2" s="39" t="str">
        <v>-</v>
      </c>
      <c r="U2" s="39" t="str">
        <v>141+095</v>
      </c>
      <c r="V2" s="39" t="str">
        <v>-</v>
      </c>
      <c r="W2" s="39" t="str">
        <v>RHS</v>
      </c>
    </row>
    <row r="4" spans="1:23" ht="15.75" thickBot="1"/>
    <row r="5" spans="1:23" ht="24.05"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258</v>
      </c>
      <c r="B8" s="411"/>
      <c r="C8" s="411"/>
      <c r="D8" s="411"/>
      <c r="E8" s="411"/>
      <c r="F8" s="411"/>
      <c r="G8" s="411"/>
      <c r="H8" s="411"/>
      <c r="I8" s="411"/>
      <c r="J8" s="411"/>
      <c r="K8" s="412"/>
      <c r="L8" s="8"/>
      <c r="M8" s="8"/>
      <c r="N8" s="8"/>
      <c r="O8" s="8"/>
      <c r="P8" s="9"/>
    </row>
    <row r="9" spans="1:23" ht="15.75">
      <c r="A9" s="49" t="s">
        <v>470</v>
      </c>
      <c r="B9" s="11" t="s">
        <v>267</v>
      </c>
      <c r="C9" s="11" t="s">
        <v>42</v>
      </c>
      <c r="D9" s="11" t="s">
        <v>494</v>
      </c>
      <c r="E9" s="11">
        <v>6</v>
      </c>
      <c r="F9" s="11" t="s">
        <v>38</v>
      </c>
      <c r="G9" s="12">
        <v>0.9</v>
      </c>
      <c r="H9" s="12">
        <v>0.4</v>
      </c>
      <c r="I9" s="12"/>
      <c r="J9" s="13">
        <f t="shared" ref="J9:J12" si="0">G9*H9</f>
        <v>0.36000000000000004</v>
      </c>
      <c r="K9" s="14" t="s">
        <v>40</v>
      </c>
      <c r="L9" s="15">
        <v>1</v>
      </c>
      <c r="M9" s="15">
        <v>2</v>
      </c>
      <c r="N9" s="15">
        <v>2</v>
      </c>
      <c r="O9" s="15">
        <v>5.4</v>
      </c>
      <c r="P9" s="16">
        <f>O9*N9*M9*L9</f>
        <v>21.6</v>
      </c>
    </row>
    <row r="10" spans="1:23" ht="15.75">
      <c r="A10" s="67" t="s">
        <v>119</v>
      </c>
      <c r="B10" s="11" t="s">
        <v>93</v>
      </c>
      <c r="C10" s="11" t="s">
        <v>76</v>
      </c>
      <c r="D10" s="11" t="s">
        <v>495</v>
      </c>
      <c r="E10" s="11">
        <v>7</v>
      </c>
      <c r="F10" s="11" t="s">
        <v>38</v>
      </c>
      <c r="G10" s="12">
        <v>0.3</v>
      </c>
      <c r="H10" s="12">
        <v>0.2</v>
      </c>
      <c r="I10" s="12"/>
      <c r="J10" s="13">
        <f t="shared" si="0"/>
        <v>0.06</v>
      </c>
      <c r="K10" s="14" t="s">
        <v>40</v>
      </c>
      <c r="L10" s="15">
        <v>1</v>
      </c>
      <c r="M10" s="15">
        <v>5</v>
      </c>
      <c r="N10" s="15">
        <v>2</v>
      </c>
      <c r="O10" s="15">
        <v>5.4</v>
      </c>
      <c r="P10" s="16">
        <f>O10*N10*M10*L10</f>
        <v>54</v>
      </c>
    </row>
    <row r="11" spans="1:23" ht="15.75">
      <c r="A11" s="67" t="s">
        <v>275</v>
      </c>
      <c r="B11" s="11" t="s">
        <v>93</v>
      </c>
      <c r="C11" s="11" t="s">
        <v>76</v>
      </c>
      <c r="D11" s="11" t="s">
        <v>496</v>
      </c>
      <c r="E11" s="11">
        <v>12</v>
      </c>
      <c r="F11" s="11" t="s">
        <v>38</v>
      </c>
      <c r="G11" s="12">
        <v>0.2</v>
      </c>
      <c r="H11" s="12">
        <v>0.2</v>
      </c>
      <c r="I11" s="12"/>
      <c r="J11" s="13">
        <f t="shared" si="0"/>
        <v>4.0000000000000008E-2</v>
      </c>
      <c r="K11" s="14" t="s">
        <v>40</v>
      </c>
      <c r="L11" s="15"/>
      <c r="M11" s="15"/>
      <c r="N11" s="15"/>
      <c r="O11" s="15"/>
      <c r="P11" s="16"/>
    </row>
    <row r="12" spans="1:23" ht="15.75">
      <c r="A12" s="67" t="s">
        <v>497</v>
      </c>
      <c r="B12" s="11" t="s">
        <v>267</v>
      </c>
      <c r="C12" s="11" t="s">
        <v>42</v>
      </c>
      <c r="D12" s="11" t="s">
        <v>498</v>
      </c>
      <c r="E12" s="11">
        <v>14</v>
      </c>
      <c r="F12" s="11" t="s">
        <v>38</v>
      </c>
      <c r="G12" s="12">
        <v>1</v>
      </c>
      <c r="H12" s="12">
        <v>0.5</v>
      </c>
      <c r="I12" s="12"/>
      <c r="J12" s="13">
        <f t="shared" si="0"/>
        <v>0.5</v>
      </c>
      <c r="K12" s="14" t="s">
        <v>40</v>
      </c>
      <c r="L12" s="15"/>
      <c r="M12" s="15"/>
      <c r="N12" s="15"/>
      <c r="O12" s="15"/>
      <c r="P12" s="16"/>
    </row>
    <row r="13" spans="1:23" ht="15.75">
      <c r="A13" s="49"/>
      <c r="B13" s="11"/>
      <c r="C13" s="11"/>
      <c r="D13" s="11"/>
      <c r="E13" s="11"/>
      <c r="F13" s="11"/>
      <c r="G13" s="12"/>
      <c r="H13" s="12"/>
      <c r="I13" s="12"/>
      <c r="J13" s="13"/>
      <c r="K13" s="14"/>
      <c r="L13" s="15"/>
      <c r="M13" s="15"/>
      <c r="N13" s="15"/>
      <c r="O13" s="15"/>
      <c r="P13" s="16"/>
    </row>
    <row r="14" spans="1:23" ht="15.75">
      <c r="A14" s="410" t="s">
        <v>265</v>
      </c>
      <c r="B14" s="411"/>
      <c r="C14" s="411"/>
      <c r="D14" s="411"/>
      <c r="E14" s="411"/>
      <c r="F14" s="411"/>
      <c r="G14" s="411"/>
      <c r="H14" s="411"/>
      <c r="I14" s="411"/>
      <c r="J14" s="411"/>
      <c r="K14" s="412"/>
      <c r="L14" s="8"/>
      <c r="M14" s="8"/>
      <c r="N14" s="8"/>
      <c r="O14" s="8"/>
      <c r="P14" s="9"/>
    </row>
    <row r="15" spans="1:23" ht="15.75">
      <c r="A15" s="67" t="s">
        <v>299</v>
      </c>
      <c r="B15" s="11" t="s">
        <v>72</v>
      </c>
      <c r="C15" s="11" t="s">
        <v>499</v>
      </c>
      <c r="D15" s="11" t="s">
        <v>500</v>
      </c>
      <c r="E15" s="11">
        <v>2</v>
      </c>
      <c r="F15" s="11" t="s">
        <v>156</v>
      </c>
      <c r="G15" s="12">
        <v>1</v>
      </c>
      <c r="H15" s="12"/>
      <c r="I15" s="12"/>
      <c r="J15" s="13">
        <f>G15</f>
        <v>1</v>
      </c>
      <c r="K15" s="14" t="s">
        <v>279</v>
      </c>
      <c r="L15" s="15">
        <v>1</v>
      </c>
      <c r="M15" s="15">
        <v>3</v>
      </c>
      <c r="N15" s="15">
        <v>2</v>
      </c>
      <c r="O15" s="15">
        <v>5.4</v>
      </c>
      <c r="P15" s="16">
        <f>O15*N15*M15*L15</f>
        <v>32.400000000000006</v>
      </c>
    </row>
    <row r="16" spans="1:23" ht="15.75">
      <c r="A16" s="67" t="s">
        <v>119</v>
      </c>
      <c r="B16" s="11" t="s">
        <v>93</v>
      </c>
      <c r="C16" s="11" t="s">
        <v>76</v>
      </c>
      <c r="D16" s="11" t="s">
        <v>501</v>
      </c>
      <c r="E16" s="11">
        <v>15</v>
      </c>
      <c r="F16" s="11" t="s">
        <v>38</v>
      </c>
      <c r="G16" s="12">
        <v>0.3</v>
      </c>
      <c r="H16" s="12">
        <v>0.2</v>
      </c>
      <c r="I16" s="12"/>
      <c r="J16" s="13">
        <f t="shared" ref="J16" si="1">G16*H16</f>
        <v>0.06</v>
      </c>
      <c r="K16" s="14" t="s">
        <v>40</v>
      </c>
      <c r="L16" s="15"/>
      <c r="M16" s="15"/>
      <c r="N16" s="15"/>
      <c r="O16" s="15"/>
      <c r="P16" s="16"/>
    </row>
    <row r="17" spans="1:16" ht="15.75">
      <c r="A17" s="49"/>
      <c r="B17" s="11"/>
      <c r="C17" s="11"/>
      <c r="D17" s="11"/>
      <c r="E17" s="11"/>
      <c r="F17" s="11"/>
      <c r="G17" s="12"/>
      <c r="H17" s="12"/>
      <c r="I17" s="12"/>
      <c r="J17" s="13"/>
      <c r="K17" s="14"/>
      <c r="L17" s="15"/>
      <c r="M17" s="15"/>
      <c r="N17" s="15"/>
      <c r="O17" s="15"/>
      <c r="P17" s="16"/>
    </row>
    <row r="18" spans="1:16" ht="15.75">
      <c r="A18" s="410" t="s">
        <v>271</v>
      </c>
      <c r="B18" s="411"/>
      <c r="C18" s="411"/>
      <c r="D18" s="411"/>
      <c r="E18" s="411"/>
      <c r="F18" s="411"/>
      <c r="G18" s="411"/>
      <c r="H18" s="411"/>
      <c r="I18" s="411"/>
      <c r="J18" s="411"/>
      <c r="K18" s="412"/>
      <c r="L18" s="8"/>
      <c r="M18" s="8"/>
      <c r="N18" s="8"/>
      <c r="O18" s="8"/>
      <c r="P18" s="9"/>
    </row>
    <row r="19" spans="1:16" ht="15.75">
      <c r="A19" s="169" t="s">
        <v>502</v>
      </c>
      <c r="B19" s="62" t="s">
        <v>366</v>
      </c>
      <c r="C19" s="62" t="s">
        <v>503</v>
      </c>
      <c r="D19" s="62" t="s">
        <v>504</v>
      </c>
      <c r="E19" s="62">
        <v>8</v>
      </c>
      <c r="F19" s="62" t="s">
        <v>38</v>
      </c>
      <c r="G19" s="91">
        <v>0.5</v>
      </c>
      <c r="H19" s="91">
        <v>0.5</v>
      </c>
      <c r="I19" s="91"/>
      <c r="J19" s="95">
        <f t="shared" ref="J19" si="2">G19*H19</f>
        <v>0.25</v>
      </c>
      <c r="K19" s="170" t="s">
        <v>40</v>
      </c>
      <c r="L19" s="15">
        <v>1</v>
      </c>
      <c r="M19" s="15">
        <v>3</v>
      </c>
      <c r="N19" s="15">
        <v>2</v>
      </c>
      <c r="O19" s="15">
        <v>5.4</v>
      </c>
      <c r="P19" s="16">
        <f>O19*N19*M19*L19</f>
        <v>32.400000000000006</v>
      </c>
    </row>
    <row r="20" spans="1:16" ht="15.75">
      <c r="A20" s="169" t="s">
        <v>275</v>
      </c>
      <c r="B20" s="62" t="s">
        <v>93</v>
      </c>
      <c r="C20" s="62" t="s">
        <v>76</v>
      </c>
      <c r="D20" s="62" t="s">
        <v>505</v>
      </c>
      <c r="E20" s="62">
        <v>10</v>
      </c>
      <c r="F20" s="62" t="s">
        <v>144</v>
      </c>
      <c r="G20" s="91">
        <v>0.8</v>
      </c>
      <c r="H20" s="91">
        <v>0.4</v>
      </c>
      <c r="I20" s="91">
        <v>0.2</v>
      </c>
      <c r="J20" s="95">
        <f>G20*H20*I20</f>
        <v>6.4000000000000015E-2</v>
      </c>
      <c r="K20" s="170" t="s">
        <v>506</v>
      </c>
      <c r="L20" s="15"/>
      <c r="M20" s="15"/>
      <c r="N20" s="15"/>
      <c r="O20" s="15"/>
      <c r="P20" s="16"/>
    </row>
    <row r="21" spans="1:16" ht="15.75">
      <c r="A21" s="169" t="s">
        <v>119</v>
      </c>
      <c r="B21" s="62" t="s">
        <v>366</v>
      </c>
      <c r="C21" s="62" t="s">
        <v>507</v>
      </c>
      <c r="D21" s="62" t="s">
        <v>505</v>
      </c>
      <c r="E21" s="62">
        <v>16</v>
      </c>
      <c r="F21" s="62" t="s">
        <v>144</v>
      </c>
      <c r="G21" s="91">
        <v>0.8</v>
      </c>
      <c r="H21" s="91">
        <v>0.4</v>
      </c>
      <c r="I21" s="91">
        <v>0.2</v>
      </c>
      <c r="J21" s="95">
        <f>G21*H21*I21</f>
        <v>6.4000000000000015E-2</v>
      </c>
      <c r="K21" s="170" t="s">
        <v>506</v>
      </c>
      <c r="L21" s="15"/>
      <c r="M21" s="15"/>
      <c r="N21" s="15"/>
      <c r="O21" s="15"/>
      <c r="P21" s="16"/>
    </row>
    <row r="22" spans="1:16" ht="15.75">
      <c r="A22" s="49"/>
      <c r="B22" s="11"/>
      <c r="C22" s="11"/>
      <c r="D22" s="11"/>
      <c r="E22" s="11"/>
      <c r="F22" s="11"/>
      <c r="G22" s="12"/>
      <c r="H22" s="12"/>
      <c r="I22" s="12"/>
      <c r="J22" s="13"/>
      <c r="K22" s="14"/>
      <c r="L22" s="15"/>
      <c r="M22" s="15"/>
      <c r="N22" s="15"/>
      <c r="O22" s="15"/>
      <c r="P22" s="16"/>
    </row>
    <row r="23" spans="1:16" ht="15.75">
      <c r="A23" s="410" t="s">
        <v>508</v>
      </c>
      <c r="B23" s="411"/>
      <c r="C23" s="411"/>
      <c r="D23" s="411"/>
      <c r="E23" s="411"/>
      <c r="F23" s="411"/>
      <c r="G23" s="411"/>
      <c r="H23" s="411"/>
      <c r="I23" s="411"/>
      <c r="J23" s="411"/>
      <c r="K23" s="412"/>
      <c r="L23" s="8"/>
      <c r="M23" s="8"/>
      <c r="N23" s="8"/>
      <c r="O23" s="8"/>
      <c r="P23" s="9"/>
    </row>
    <row r="24" spans="1:16" ht="15.75">
      <c r="A24" s="172" t="s">
        <v>509</v>
      </c>
      <c r="B24" s="97" t="s">
        <v>366</v>
      </c>
      <c r="C24" s="97" t="s">
        <v>424</v>
      </c>
      <c r="D24" s="97" t="s">
        <v>510</v>
      </c>
      <c r="E24" s="97">
        <v>4</v>
      </c>
      <c r="F24" s="97" t="s">
        <v>45</v>
      </c>
      <c r="G24" s="98">
        <v>3</v>
      </c>
      <c r="H24" s="98">
        <v>3.5</v>
      </c>
      <c r="I24" s="98"/>
      <c r="J24" s="98">
        <f>G24*H24</f>
        <v>10.5</v>
      </c>
      <c r="K24" s="100" t="s">
        <v>511</v>
      </c>
      <c r="L24" s="15"/>
      <c r="M24" s="15"/>
      <c r="N24" s="15"/>
      <c r="O24" s="15"/>
      <c r="P24" s="16"/>
    </row>
    <row r="25" spans="1:16" s="103" customFormat="1" ht="15.75">
      <c r="A25" s="169" t="s">
        <v>512</v>
      </c>
      <c r="B25" s="94" t="s">
        <v>513</v>
      </c>
      <c r="C25" s="94" t="s">
        <v>514</v>
      </c>
      <c r="D25" s="94" t="s">
        <v>486</v>
      </c>
      <c r="E25" s="94">
        <v>9</v>
      </c>
      <c r="F25" s="94" t="s">
        <v>217</v>
      </c>
      <c r="G25" s="95">
        <f>63*2</f>
        <v>126</v>
      </c>
      <c r="H25" s="95"/>
      <c r="I25" s="95"/>
      <c r="J25" s="95">
        <f>G25</f>
        <v>126</v>
      </c>
      <c r="K25" s="96" t="s">
        <v>488</v>
      </c>
      <c r="L25" s="101"/>
      <c r="M25" s="101"/>
      <c r="N25" s="101"/>
      <c r="O25" s="101"/>
      <c r="P25" s="102"/>
    </row>
    <row r="26" spans="1:16" s="103" customFormat="1" ht="15.75">
      <c r="A26" s="49"/>
      <c r="B26" s="92"/>
      <c r="C26" s="92"/>
      <c r="D26" s="92"/>
      <c r="E26" s="92"/>
      <c r="F26" s="92"/>
      <c r="G26" s="13"/>
      <c r="H26" s="13"/>
      <c r="I26" s="13"/>
      <c r="J26" s="13"/>
      <c r="K26" s="93"/>
      <c r="L26" s="101"/>
      <c r="M26" s="101"/>
      <c r="N26" s="101"/>
      <c r="O26" s="101"/>
      <c r="P26" s="102"/>
    </row>
    <row r="27" spans="1:16" s="103" customFormat="1" ht="15.75">
      <c r="A27" s="49"/>
      <c r="B27" s="92"/>
      <c r="C27" s="92"/>
      <c r="D27" s="92"/>
      <c r="E27" s="92"/>
      <c r="F27" s="92"/>
      <c r="G27" s="13"/>
      <c r="H27" s="13"/>
      <c r="I27" s="13"/>
      <c r="J27" s="13"/>
      <c r="K27" s="93"/>
      <c r="L27" s="101"/>
      <c r="M27" s="101"/>
      <c r="N27" s="101"/>
      <c r="O27" s="101"/>
      <c r="P27" s="102"/>
    </row>
    <row r="28" spans="1:16" ht="15.75">
      <c r="A28" s="17"/>
      <c r="B28" s="18"/>
      <c r="C28" s="18"/>
      <c r="D28" s="18"/>
      <c r="E28" s="18"/>
      <c r="F28" s="478" t="s">
        <v>44</v>
      </c>
      <c r="G28" s="480"/>
      <c r="H28" s="20" t="s">
        <v>98</v>
      </c>
      <c r="I28" s="21">
        <f>J15</f>
        <v>1</v>
      </c>
      <c r="J28" s="18"/>
      <c r="K28" s="19"/>
      <c r="L28" s="8"/>
      <c r="M28" s="8"/>
      <c r="N28" s="8"/>
      <c r="O28" s="8"/>
      <c r="P28" s="9"/>
    </row>
    <row r="29" spans="1:16" ht="15.75">
      <c r="A29" s="17"/>
      <c r="B29" s="18"/>
      <c r="C29" s="18"/>
      <c r="D29" s="18"/>
      <c r="E29" s="18"/>
      <c r="F29" s="478" t="s">
        <v>40</v>
      </c>
      <c r="G29" s="480"/>
      <c r="H29" s="20" t="s">
        <v>45</v>
      </c>
      <c r="I29" s="21">
        <f>J9+J10+J11+J12+J16+J19</f>
        <v>1.27</v>
      </c>
      <c r="J29" s="18"/>
      <c r="K29" s="19"/>
      <c r="L29" s="8"/>
      <c r="M29" s="8"/>
      <c r="N29" s="8"/>
      <c r="O29" s="8"/>
      <c r="P29" s="9"/>
    </row>
    <row r="30" spans="1:16" ht="15.75">
      <c r="A30" s="17"/>
      <c r="B30" s="18"/>
      <c r="C30" s="18"/>
      <c r="D30" s="18"/>
      <c r="E30" s="18"/>
      <c r="F30" s="478" t="s">
        <v>506</v>
      </c>
      <c r="G30" s="480"/>
      <c r="H30" s="20" t="s">
        <v>296</v>
      </c>
      <c r="I30" s="21">
        <f>J21+J20</f>
        <v>0.12800000000000003</v>
      </c>
      <c r="J30" s="18"/>
      <c r="K30" s="19"/>
      <c r="L30" s="8"/>
      <c r="M30" s="8"/>
      <c r="N30" s="8"/>
      <c r="O30" s="8"/>
      <c r="P30" s="9"/>
    </row>
    <row r="31" spans="1:16" ht="15.75">
      <c r="A31" s="17"/>
      <c r="B31" s="18"/>
      <c r="C31" s="18"/>
      <c r="D31" s="18"/>
      <c r="E31" s="18"/>
      <c r="F31" s="478" t="s">
        <v>515</v>
      </c>
      <c r="G31" s="480"/>
      <c r="H31" s="20" t="s">
        <v>45</v>
      </c>
      <c r="I31" s="104">
        <f>J24</f>
        <v>10.5</v>
      </c>
      <c r="J31" s="18"/>
      <c r="K31" s="19"/>
      <c r="L31" s="8"/>
      <c r="M31" s="8"/>
      <c r="N31" s="8"/>
      <c r="O31" s="8"/>
      <c r="P31" s="9"/>
    </row>
    <row r="32" spans="1:16" ht="15.75">
      <c r="A32" s="17"/>
      <c r="B32" s="18"/>
      <c r="C32" s="18"/>
      <c r="D32" s="18"/>
      <c r="E32" s="18"/>
      <c r="F32" s="478" t="s">
        <v>488</v>
      </c>
      <c r="G32" s="480"/>
      <c r="H32" s="20" t="s">
        <v>217</v>
      </c>
      <c r="I32" s="21">
        <f>J25</f>
        <v>126</v>
      </c>
      <c r="J32" s="18"/>
      <c r="K32" s="19"/>
      <c r="L32" s="8"/>
      <c r="M32" s="8"/>
      <c r="N32" s="8"/>
      <c r="O32" s="8"/>
      <c r="P32" s="9"/>
    </row>
    <row r="33" spans="1:16" ht="15.75">
      <c r="A33" s="17"/>
      <c r="B33" s="18"/>
      <c r="C33" s="18"/>
      <c r="D33" s="18"/>
      <c r="E33" s="18"/>
      <c r="F33" s="20"/>
      <c r="G33" s="20"/>
      <c r="H33" s="20"/>
      <c r="I33" s="21"/>
      <c r="J33" s="18"/>
      <c r="K33" s="19"/>
      <c r="L33" s="8"/>
      <c r="M33" s="8"/>
      <c r="N33" s="8"/>
      <c r="O33" s="8"/>
      <c r="P33" s="9"/>
    </row>
    <row r="34" spans="1:16" ht="15.75">
      <c r="A34" s="17"/>
      <c r="B34" s="18"/>
      <c r="C34" s="18"/>
      <c r="D34" s="18"/>
      <c r="E34" s="18"/>
      <c r="F34" s="18"/>
      <c r="G34" s="18"/>
      <c r="H34" s="18"/>
      <c r="I34" s="18"/>
      <c r="J34" s="18"/>
      <c r="K34" s="19"/>
      <c r="L34" s="8"/>
      <c r="M34" s="8"/>
      <c r="N34" s="8"/>
      <c r="O34" s="8"/>
      <c r="P34" s="9"/>
    </row>
    <row r="35" spans="1:16" ht="15.75">
      <c r="A35" s="377" t="s">
        <v>46</v>
      </c>
      <c r="B35" s="378"/>
      <c r="C35" s="378"/>
      <c r="D35" s="378"/>
      <c r="E35" s="378"/>
      <c r="F35" s="378"/>
      <c r="G35" s="378"/>
      <c r="H35" s="378"/>
      <c r="I35" s="378"/>
      <c r="J35" s="22"/>
      <c r="K35" s="19"/>
      <c r="L35" s="8"/>
      <c r="M35" s="8"/>
      <c r="N35" s="8"/>
      <c r="O35" s="8"/>
      <c r="P35" s="9"/>
    </row>
    <row r="36" spans="1:16" ht="16.399999999999999" thickBot="1">
      <c r="A36" s="23"/>
      <c r="B36" s="24"/>
      <c r="C36" s="22"/>
      <c r="D36" s="22"/>
      <c r="E36" s="22"/>
      <c r="F36" s="22"/>
      <c r="G36" s="22"/>
      <c r="H36" s="22"/>
      <c r="I36" s="22"/>
      <c r="J36" s="22"/>
      <c r="K36" s="19"/>
      <c r="L36" s="25"/>
      <c r="M36" s="25"/>
      <c r="N36" s="25"/>
      <c r="O36" s="25"/>
      <c r="P36" s="26">
        <f>SUM(P7:P35)</f>
        <v>140.4</v>
      </c>
    </row>
    <row r="37" spans="1:16" ht="16.399999999999999" thickTop="1">
      <c r="A37" s="27" t="s">
        <v>47</v>
      </c>
      <c r="B37" s="379" t="s">
        <v>48</v>
      </c>
      <c r="C37" s="379"/>
      <c r="D37" s="379"/>
      <c r="E37" s="379" t="s">
        <v>49</v>
      </c>
      <c r="F37" s="379"/>
      <c r="G37" s="28" t="s">
        <v>50</v>
      </c>
      <c r="H37" s="28" t="s">
        <v>51</v>
      </c>
      <c r="I37" s="28" t="s">
        <v>52</v>
      </c>
      <c r="J37" s="28" t="s">
        <v>5</v>
      </c>
      <c r="K37" s="29"/>
    </row>
    <row r="38" spans="1:16" ht="117.85" customHeight="1">
      <c r="A38" s="31">
        <v>1</v>
      </c>
      <c r="B38" s="380" t="s">
        <v>104</v>
      </c>
      <c r="C38" s="381"/>
      <c r="D38" s="382"/>
      <c r="E38" s="383" t="s">
        <v>53</v>
      </c>
      <c r="F38" s="384"/>
      <c r="G38" s="24" t="s">
        <v>105</v>
      </c>
      <c r="H38" s="30">
        <f>K103</f>
        <v>2</v>
      </c>
      <c r="I38" s="24"/>
      <c r="J38" s="24"/>
      <c r="K38" s="32"/>
    </row>
    <row r="39" spans="1:16" ht="117.85" customHeight="1">
      <c r="A39" s="31">
        <v>2</v>
      </c>
      <c r="B39" s="380" t="s">
        <v>139</v>
      </c>
      <c r="C39" s="381"/>
      <c r="D39" s="382"/>
      <c r="E39" s="383" t="s">
        <v>140</v>
      </c>
      <c r="F39" s="384" t="s">
        <v>140</v>
      </c>
      <c r="G39" s="24" t="s">
        <v>141</v>
      </c>
      <c r="H39" s="24"/>
      <c r="I39" s="24"/>
      <c r="J39" s="24"/>
      <c r="K39" s="32"/>
    </row>
    <row r="40" spans="1:16" ht="117.85" customHeight="1">
      <c r="A40" s="31">
        <v>3</v>
      </c>
      <c r="B40" s="380" t="s">
        <v>142</v>
      </c>
      <c r="C40" s="381"/>
      <c r="D40" s="382"/>
      <c r="E40" s="383" t="s">
        <v>143</v>
      </c>
      <c r="F40" s="384" t="s">
        <v>143</v>
      </c>
      <c r="G40" s="24" t="s">
        <v>144</v>
      </c>
      <c r="H40" s="24"/>
      <c r="I40" s="24"/>
      <c r="J40" s="24"/>
      <c r="K40" s="32"/>
    </row>
    <row r="41" spans="1:16" ht="117.85" customHeight="1">
      <c r="A41" s="31">
        <v>4</v>
      </c>
      <c r="B41" s="380" t="s">
        <v>145</v>
      </c>
      <c r="C41" s="381"/>
      <c r="D41" s="382"/>
      <c r="E41" s="383" t="s">
        <v>146</v>
      </c>
      <c r="F41" s="384" t="s">
        <v>146</v>
      </c>
      <c r="G41" s="24" t="s">
        <v>38</v>
      </c>
      <c r="H41" s="24"/>
      <c r="I41" s="24"/>
      <c r="J41" s="24"/>
      <c r="K41" s="32"/>
    </row>
    <row r="42" spans="1:16" ht="117.85" customHeight="1">
      <c r="A42" s="31">
        <v>5</v>
      </c>
      <c r="B42" s="380" t="s">
        <v>147</v>
      </c>
      <c r="C42" s="381"/>
      <c r="D42" s="382"/>
      <c r="E42" s="383" t="s">
        <v>148</v>
      </c>
      <c r="F42" s="384" t="s">
        <v>148</v>
      </c>
      <c r="G42" s="24" t="s">
        <v>141</v>
      </c>
      <c r="H42" s="24"/>
      <c r="I42" s="24"/>
      <c r="J42" s="24"/>
      <c r="K42" s="32"/>
    </row>
    <row r="43" spans="1:16" ht="117.85" customHeight="1">
      <c r="A43" s="31">
        <v>6</v>
      </c>
      <c r="B43" s="380" t="s">
        <v>136</v>
      </c>
      <c r="C43" s="381"/>
      <c r="D43" s="382"/>
      <c r="E43" s="383" t="s">
        <v>137</v>
      </c>
      <c r="F43" s="384" t="s">
        <v>137</v>
      </c>
      <c r="G43" s="24" t="s">
        <v>54</v>
      </c>
      <c r="H43" s="30">
        <f>K108</f>
        <v>155</v>
      </c>
      <c r="I43" s="24"/>
      <c r="J43" s="24"/>
      <c r="K43" s="32"/>
    </row>
    <row r="44" spans="1:16" ht="117.85" customHeight="1">
      <c r="A44" s="31">
        <v>7</v>
      </c>
      <c r="B44" s="380" t="s">
        <v>149</v>
      </c>
      <c r="C44" s="381"/>
      <c r="D44" s="382"/>
      <c r="E44" s="383" t="s">
        <v>150</v>
      </c>
      <c r="F44" s="384" t="s">
        <v>150</v>
      </c>
      <c r="G44" s="24" t="s">
        <v>151</v>
      </c>
      <c r="H44" s="24"/>
      <c r="I44" s="24"/>
      <c r="J44" s="24"/>
      <c r="K44" s="32"/>
    </row>
    <row r="45" spans="1:16" ht="117.85" customHeight="1">
      <c r="A45" s="31">
        <v>8</v>
      </c>
      <c r="B45" s="380" t="s">
        <v>152</v>
      </c>
      <c r="C45" s="381" t="s">
        <v>152</v>
      </c>
      <c r="D45" s="382" t="s">
        <v>152</v>
      </c>
      <c r="E45" s="383" t="s">
        <v>153</v>
      </c>
      <c r="F45" s="384" t="s">
        <v>153</v>
      </c>
      <c r="G45" s="24" t="s">
        <v>45</v>
      </c>
      <c r="H45" s="24"/>
      <c r="I45" s="24"/>
      <c r="J45" s="24"/>
      <c r="K45" s="32"/>
    </row>
    <row r="46" spans="1:16" ht="117.85" customHeight="1">
      <c r="A46" s="31">
        <v>9</v>
      </c>
      <c r="B46" s="380" t="s">
        <v>154</v>
      </c>
      <c r="C46" s="381" t="s">
        <v>154</v>
      </c>
      <c r="D46" s="382" t="s">
        <v>154</v>
      </c>
      <c r="E46" s="383" t="s">
        <v>155</v>
      </c>
      <c r="F46" s="384" t="s">
        <v>155</v>
      </c>
      <c r="G46" s="24" t="s">
        <v>156</v>
      </c>
      <c r="H46" s="24"/>
      <c r="I46" s="24"/>
      <c r="J46" s="24"/>
      <c r="K46" s="32"/>
    </row>
    <row r="47" spans="1:16" ht="117.85" customHeight="1">
      <c r="A47" s="31">
        <v>10</v>
      </c>
      <c r="B47" s="380" t="s">
        <v>157</v>
      </c>
      <c r="C47" s="381" t="s">
        <v>157</v>
      </c>
      <c r="D47" s="382" t="s">
        <v>157</v>
      </c>
      <c r="E47" s="383" t="s">
        <v>158</v>
      </c>
      <c r="F47" s="384" t="s">
        <v>158</v>
      </c>
      <c r="G47" s="24" t="s">
        <v>156</v>
      </c>
      <c r="H47" s="24"/>
      <c r="I47" s="24"/>
      <c r="J47" s="24"/>
      <c r="K47" s="32"/>
    </row>
    <row r="48" spans="1:16" ht="117.85" customHeight="1">
      <c r="A48" s="31">
        <v>11</v>
      </c>
      <c r="B48" s="380" t="s">
        <v>159</v>
      </c>
      <c r="C48" s="381" t="s">
        <v>159</v>
      </c>
      <c r="D48" s="382" t="s">
        <v>159</v>
      </c>
      <c r="E48" s="383" t="s">
        <v>160</v>
      </c>
      <c r="F48" s="384" t="s">
        <v>160</v>
      </c>
      <c r="G48" s="24" t="s">
        <v>156</v>
      </c>
      <c r="H48" s="24"/>
      <c r="I48" s="24"/>
      <c r="J48" s="24"/>
      <c r="K48" s="32"/>
    </row>
    <row r="49" spans="1:11" ht="117.85" customHeight="1">
      <c r="A49" s="31">
        <v>12</v>
      </c>
      <c r="B49" s="380" t="s">
        <v>161</v>
      </c>
      <c r="C49" s="381" t="s">
        <v>161</v>
      </c>
      <c r="D49" s="382" t="s">
        <v>161</v>
      </c>
      <c r="E49" s="383" t="s">
        <v>162</v>
      </c>
      <c r="F49" s="384" t="s">
        <v>162</v>
      </c>
      <c r="G49" s="24" t="s">
        <v>156</v>
      </c>
      <c r="H49" s="30"/>
      <c r="I49" s="24"/>
      <c r="J49" s="24"/>
      <c r="K49" s="32"/>
    </row>
    <row r="50" spans="1:11" ht="117.85" customHeight="1">
      <c r="A50" s="31">
        <v>13</v>
      </c>
      <c r="B50" s="380" t="s">
        <v>163</v>
      </c>
      <c r="C50" s="381" t="s">
        <v>163</v>
      </c>
      <c r="D50" s="382" t="s">
        <v>163</v>
      </c>
      <c r="E50" s="383" t="s">
        <v>164</v>
      </c>
      <c r="F50" s="384" t="s">
        <v>164</v>
      </c>
      <c r="G50" s="24" t="s">
        <v>156</v>
      </c>
      <c r="H50" s="24"/>
      <c r="I50" s="24"/>
      <c r="J50" s="24"/>
      <c r="K50" s="32"/>
    </row>
    <row r="51" spans="1:11" ht="117.85" customHeight="1">
      <c r="A51" s="31">
        <v>14</v>
      </c>
      <c r="B51" s="380" t="s">
        <v>165</v>
      </c>
      <c r="C51" s="381" t="s">
        <v>165</v>
      </c>
      <c r="D51" s="382" t="s">
        <v>165</v>
      </c>
      <c r="E51" s="383" t="s">
        <v>166</v>
      </c>
      <c r="F51" s="384" t="s">
        <v>166</v>
      </c>
      <c r="G51" s="24" t="s">
        <v>156</v>
      </c>
      <c r="H51" s="24"/>
      <c r="I51" s="24"/>
      <c r="J51" s="24"/>
      <c r="K51" s="32"/>
    </row>
    <row r="52" spans="1:11" ht="117.85" customHeight="1">
      <c r="A52" s="31">
        <v>15</v>
      </c>
      <c r="B52" s="380" t="s">
        <v>167</v>
      </c>
      <c r="C52" s="381" t="s">
        <v>167</v>
      </c>
      <c r="D52" s="382" t="s">
        <v>167</v>
      </c>
      <c r="E52" s="383" t="s">
        <v>168</v>
      </c>
      <c r="F52" s="384" t="s">
        <v>168</v>
      </c>
      <c r="G52" s="24" t="s">
        <v>141</v>
      </c>
      <c r="H52" s="24"/>
      <c r="I52" s="24"/>
      <c r="J52" s="24"/>
      <c r="K52" s="32"/>
    </row>
    <row r="53" spans="1:11" ht="117.85" customHeight="1">
      <c r="A53" s="31">
        <v>16</v>
      </c>
      <c r="B53" s="380" t="s">
        <v>169</v>
      </c>
      <c r="C53" s="381" t="s">
        <v>169</v>
      </c>
      <c r="D53" s="382" t="s">
        <v>169</v>
      </c>
      <c r="E53" s="383" t="s">
        <v>170</v>
      </c>
      <c r="F53" s="384" t="s">
        <v>170</v>
      </c>
      <c r="G53" s="24" t="s">
        <v>45</v>
      </c>
      <c r="H53" s="24"/>
      <c r="I53" s="24"/>
      <c r="J53" s="24"/>
      <c r="K53" s="32"/>
    </row>
    <row r="54" spans="1:11" ht="117.85" customHeight="1">
      <c r="A54" s="31">
        <v>17</v>
      </c>
      <c r="B54" s="380" t="s">
        <v>171</v>
      </c>
      <c r="C54" s="381" t="s">
        <v>171</v>
      </c>
      <c r="D54" s="382" t="s">
        <v>171</v>
      </c>
      <c r="E54" s="383" t="s">
        <v>172</v>
      </c>
      <c r="F54" s="384" t="s">
        <v>172</v>
      </c>
      <c r="G54" s="24"/>
      <c r="H54" s="24"/>
      <c r="I54" s="24"/>
      <c r="J54" s="24"/>
      <c r="K54" s="32"/>
    </row>
    <row r="55" spans="1:11" ht="117.85" customHeight="1">
      <c r="A55" s="31">
        <v>17.100000000000001</v>
      </c>
      <c r="B55" s="380" t="s">
        <v>173</v>
      </c>
      <c r="C55" s="381" t="s">
        <v>173</v>
      </c>
      <c r="D55" s="382" t="s">
        <v>173</v>
      </c>
      <c r="E55" s="383" t="s">
        <v>174</v>
      </c>
      <c r="F55" s="384" t="s">
        <v>174</v>
      </c>
      <c r="G55" s="24" t="s">
        <v>141</v>
      </c>
      <c r="H55" s="24"/>
      <c r="I55" s="24"/>
      <c r="J55" s="24"/>
      <c r="K55" s="32"/>
    </row>
    <row r="56" spans="1:11" ht="117.85" customHeight="1">
      <c r="A56" s="31">
        <v>17.2</v>
      </c>
      <c r="B56" s="380" t="s">
        <v>175</v>
      </c>
      <c r="C56" s="381" t="s">
        <v>175</v>
      </c>
      <c r="D56" s="382" t="s">
        <v>175</v>
      </c>
      <c r="E56" s="383" t="s">
        <v>176</v>
      </c>
      <c r="F56" s="384" t="s">
        <v>176</v>
      </c>
      <c r="G56" s="24" t="s">
        <v>141</v>
      </c>
      <c r="H56" s="24"/>
      <c r="I56" s="24"/>
      <c r="J56" s="24"/>
      <c r="K56" s="32"/>
    </row>
    <row r="57" spans="1:11" ht="117.85" customHeight="1">
      <c r="A57" s="31">
        <v>17.3</v>
      </c>
      <c r="B57" s="380" t="s">
        <v>177</v>
      </c>
      <c r="C57" s="381" t="s">
        <v>177</v>
      </c>
      <c r="D57" s="382" t="s">
        <v>177</v>
      </c>
      <c r="E57" s="383" t="s">
        <v>178</v>
      </c>
      <c r="F57" s="384" t="s">
        <v>178</v>
      </c>
      <c r="G57" s="24" t="s">
        <v>141</v>
      </c>
      <c r="H57" s="24"/>
      <c r="I57" s="24"/>
      <c r="J57" s="24"/>
      <c r="K57" s="32"/>
    </row>
    <row r="58" spans="1:11" ht="117.85" customHeight="1">
      <c r="A58" s="31">
        <v>18</v>
      </c>
      <c r="B58" s="380" t="s">
        <v>179</v>
      </c>
      <c r="C58" s="381" t="s">
        <v>179</v>
      </c>
      <c r="D58" s="382" t="s">
        <v>179</v>
      </c>
      <c r="E58" s="383" t="s">
        <v>180</v>
      </c>
      <c r="F58" s="384" t="s">
        <v>180</v>
      </c>
      <c r="G58" s="24" t="s">
        <v>141</v>
      </c>
      <c r="H58" s="24"/>
      <c r="I58" s="24"/>
      <c r="J58" s="24"/>
      <c r="K58" s="32"/>
    </row>
    <row r="59" spans="1:11" ht="117.85" customHeight="1">
      <c r="A59" s="31">
        <v>19</v>
      </c>
      <c r="B59" s="380" t="s">
        <v>181</v>
      </c>
      <c r="C59" s="381" t="s">
        <v>181</v>
      </c>
      <c r="D59" s="382" t="s">
        <v>181</v>
      </c>
      <c r="E59" s="383" t="s">
        <v>182</v>
      </c>
      <c r="F59" s="384" t="s">
        <v>182</v>
      </c>
      <c r="G59" s="24"/>
      <c r="H59" s="24"/>
      <c r="I59" s="24"/>
      <c r="J59" s="24"/>
      <c r="K59" s="32"/>
    </row>
    <row r="60" spans="1:11" ht="117.85" customHeight="1">
      <c r="A60" s="31">
        <v>19.100000000000001</v>
      </c>
      <c r="B60" s="380" t="s">
        <v>183</v>
      </c>
      <c r="C60" s="381" t="s">
        <v>183</v>
      </c>
      <c r="D60" s="382" t="s">
        <v>183</v>
      </c>
      <c r="E60" s="383" t="s">
        <v>184</v>
      </c>
      <c r="F60" s="384" t="s">
        <v>184</v>
      </c>
      <c r="G60" s="24" t="s">
        <v>156</v>
      </c>
      <c r="H60" s="30"/>
      <c r="I60" s="24"/>
      <c r="J60" s="24"/>
      <c r="K60" s="32"/>
    </row>
    <row r="61" spans="1:11" ht="117.85" customHeight="1">
      <c r="A61" s="31">
        <v>19.2</v>
      </c>
      <c r="B61" s="380" t="s">
        <v>185</v>
      </c>
      <c r="C61" s="381" t="s">
        <v>185</v>
      </c>
      <c r="D61" s="382" t="s">
        <v>185</v>
      </c>
      <c r="E61" s="383" t="s">
        <v>186</v>
      </c>
      <c r="F61" s="384" t="s">
        <v>186</v>
      </c>
      <c r="G61" s="24" t="s">
        <v>156</v>
      </c>
      <c r="H61" s="24"/>
      <c r="I61" s="24"/>
      <c r="J61" s="24"/>
      <c r="K61" s="32"/>
    </row>
    <row r="62" spans="1:11" ht="117.85" customHeight="1">
      <c r="A62" s="31">
        <v>19.3</v>
      </c>
      <c r="B62" s="380" t="s">
        <v>187</v>
      </c>
      <c r="C62" s="381" t="s">
        <v>187</v>
      </c>
      <c r="D62" s="382" t="s">
        <v>187</v>
      </c>
      <c r="E62" s="383" t="s">
        <v>188</v>
      </c>
      <c r="F62" s="384" t="s">
        <v>188</v>
      </c>
      <c r="G62" s="24" t="s">
        <v>141</v>
      </c>
      <c r="H62" s="24"/>
      <c r="I62" s="24"/>
      <c r="J62" s="24"/>
      <c r="K62" s="32"/>
    </row>
    <row r="63" spans="1:11" ht="117.85" customHeight="1">
      <c r="A63" s="31">
        <v>20</v>
      </c>
      <c r="B63" s="380" t="s">
        <v>189</v>
      </c>
      <c r="C63" s="381" t="s">
        <v>189</v>
      </c>
      <c r="D63" s="382" t="s">
        <v>189</v>
      </c>
      <c r="E63" s="383" t="s">
        <v>190</v>
      </c>
      <c r="F63" s="384" t="s">
        <v>190</v>
      </c>
      <c r="G63" s="24" t="s">
        <v>141</v>
      </c>
      <c r="H63" s="24"/>
      <c r="I63" s="24"/>
      <c r="J63" s="24"/>
      <c r="K63" s="32"/>
    </row>
    <row r="64" spans="1:11" ht="117.85" customHeight="1">
      <c r="A64" s="31">
        <v>21</v>
      </c>
      <c r="B64" s="380" t="s">
        <v>191</v>
      </c>
      <c r="C64" s="381" t="s">
        <v>191</v>
      </c>
      <c r="D64" s="382" t="s">
        <v>191</v>
      </c>
      <c r="E64" s="383" t="s">
        <v>192</v>
      </c>
      <c r="F64" s="384" t="s">
        <v>192</v>
      </c>
      <c r="G64" s="24" t="s">
        <v>141</v>
      </c>
      <c r="H64" s="24"/>
      <c r="I64" s="24"/>
      <c r="J64" s="24"/>
      <c r="K64" s="32"/>
    </row>
    <row r="65" spans="1:11" ht="117.85" customHeight="1">
      <c r="A65" s="31">
        <v>22</v>
      </c>
      <c r="B65" s="380" t="s">
        <v>193</v>
      </c>
      <c r="C65" s="381" t="s">
        <v>193</v>
      </c>
      <c r="D65" s="382" t="s">
        <v>193</v>
      </c>
      <c r="E65" s="383" t="s">
        <v>194</v>
      </c>
      <c r="F65" s="384" t="s">
        <v>194</v>
      </c>
      <c r="G65" s="24" t="s">
        <v>156</v>
      </c>
      <c r="H65" s="30"/>
      <c r="I65" s="24"/>
      <c r="J65" s="24"/>
      <c r="K65" s="32"/>
    </row>
    <row r="66" spans="1:11" ht="117.85" customHeight="1">
      <c r="A66" s="31">
        <v>23</v>
      </c>
      <c r="B66" s="380" t="s">
        <v>195</v>
      </c>
      <c r="C66" s="381" t="s">
        <v>195</v>
      </c>
      <c r="D66" s="382" t="s">
        <v>195</v>
      </c>
      <c r="E66" s="383" t="s">
        <v>196</v>
      </c>
      <c r="F66" s="384" t="s">
        <v>196</v>
      </c>
      <c r="G66" s="24" t="s">
        <v>197</v>
      </c>
      <c r="H66" s="24"/>
      <c r="I66" s="24"/>
      <c r="J66" s="24"/>
      <c r="K66" s="32"/>
    </row>
    <row r="67" spans="1:11" ht="117.85" customHeight="1">
      <c r="A67" s="31">
        <v>24</v>
      </c>
      <c r="B67" s="386" t="s">
        <v>106</v>
      </c>
      <c r="C67" s="387" t="s">
        <v>106</v>
      </c>
      <c r="D67" s="388" t="s">
        <v>106</v>
      </c>
      <c r="E67" s="383" t="s">
        <v>55</v>
      </c>
      <c r="F67" s="384" t="s">
        <v>55</v>
      </c>
      <c r="G67" s="24" t="s">
        <v>56</v>
      </c>
      <c r="H67" s="30">
        <f>K113</f>
        <v>2</v>
      </c>
      <c r="I67" s="24"/>
      <c r="J67" s="24"/>
      <c r="K67" s="32"/>
    </row>
    <row r="68" spans="1:11" ht="117.85" customHeight="1">
      <c r="A68" s="31">
        <v>25</v>
      </c>
      <c r="B68" s="386" t="s">
        <v>198</v>
      </c>
      <c r="C68" s="387" t="s">
        <v>198</v>
      </c>
      <c r="D68" s="388" t="s">
        <v>198</v>
      </c>
      <c r="E68" s="383" t="s">
        <v>199</v>
      </c>
      <c r="F68" s="384" t="s">
        <v>199</v>
      </c>
      <c r="G68" s="24" t="s">
        <v>197</v>
      </c>
      <c r="H68" s="30"/>
      <c r="I68" s="24"/>
      <c r="J68" s="24"/>
      <c r="K68" s="32"/>
    </row>
    <row r="69" spans="1:11" ht="117.85" customHeight="1">
      <c r="A69" s="31">
        <v>26</v>
      </c>
      <c r="B69" s="380" t="s">
        <v>200</v>
      </c>
      <c r="C69" s="381" t="s">
        <v>200</v>
      </c>
      <c r="D69" s="382" t="s">
        <v>200</v>
      </c>
      <c r="E69" s="383" t="s">
        <v>201</v>
      </c>
      <c r="F69" s="384" t="s">
        <v>201</v>
      </c>
      <c r="G69" s="24" t="s">
        <v>45</v>
      </c>
      <c r="H69" s="24"/>
      <c r="I69" s="24"/>
      <c r="J69" s="24"/>
      <c r="K69" s="32"/>
    </row>
    <row r="70" spans="1:11" ht="117.85" customHeight="1">
      <c r="A70" s="31">
        <v>27</v>
      </c>
      <c r="B70" s="380" t="s">
        <v>202</v>
      </c>
      <c r="C70" s="381" t="s">
        <v>202</v>
      </c>
      <c r="D70" s="382" t="s">
        <v>202</v>
      </c>
      <c r="E70" s="383" t="s">
        <v>203</v>
      </c>
      <c r="F70" s="384" t="s">
        <v>203</v>
      </c>
      <c r="G70" s="24" t="s">
        <v>54</v>
      </c>
      <c r="H70" s="30">
        <f>K118</f>
        <v>1</v>
      </c>
      <c r="I70" s="24"/>
      <c r="J70" s="24"/>
      <c r="K70" s="32"/>
    </row>
    <row r="71" spans="1:11" ht="117.85" customHeight="1">
      <c r="A71" s="31">
        <v>28</v>
      </c>
      <c r="B71" s="380" t="s">
        <v>204</v>
      </c>
      <c r="C71" s="381" t="s">
        <v>204</v>
      </c>
      <c r="D71" s="382" t="s">
        <v>204</v>
      </c>
      <c r="E71" s="383" t="s">
        <v>205</v>
      </c>
      <c r="F71" s="384" t="s">
        <v>205</v>
      </c>
      <c r="G71" s="24" t="s">
        <v>38</v>
      </c>
      <c r="H71" s="30"/>
      <c r="I71" s="24"/>
      <c r="J71" s="24"/>
      <c r="K71" s="32"/>
    </row>
    <row r="72" spans="1:11" ht="117.85" customHeight="1">
      <c r="A72" s="31">
        <v>29</v>
      </c>
      <c r="B72" s="380" t="s">
        <v>206</v>
      </c>
      <c r="C72" s="381" t="s">
        <v>206</v>
      </c>
      <c r="D72" s="382" t="s">
        <v>206</v>
      </c>
      <c r="E72" s="383" t="s">
        <v>207</v>
      </c>
      <c r="F72" s="384" t="s">
        <v>207</v>
      </c>
      <c r="G72" s="24" t="s">
        <v>38</v>
      </c>
      <c r="H72" s="24"/>
      <c r="I72" s="24"/>
      <c r="J72" s="24"/>
      <c r="K72" s="32"/>
    </row>
    <row r="73" spans="1:11" ht="117.85" customHeight="1">
      <c r="A73" s="31">
        <v>30</v>
      </c>
      <c r="B73" s="380" t="s">
        <v>208</v>
      </c>
      <c r="C73" s="381" t="s">
        <v>208</v>
      </c>
      <c r="D73" s="382" t="s">
        <v>208</v>
      </c>
      <c r="E73" s="383" t="s">
        <v>209</v>
      </c>
      <c r="F73" s="384" t="s">
        <v>209</v>
      </c>
      <c r="G73" s="24" t="s">
        <v>38</v>
      </c>
      <c r="H73" s="24"/>
      <c r="I73" s="24"/>
      <c r="J73" s="24"/>
      <c r="K73" s="32"/>
    </row>
    <row r="74" spans="1:11" ht="117.85" customHeight="1">
      <c r="A74" s="31">
        <v>31</v>
      </c>
      <c r="B74" s="380" t="s">
        <v>210</v>
      </c>
      <c r="C74" s="381" t="s">
        <v>210</v>
      </c>
      <c r="D74" s="382" t="s">
        <v>210</v>
      </c>
      <c r="E74" s="383" t="s">
        <v>211</v>
      </c>
      <c r="F74" s="384" t="s">
        <v>211</v>
      </c>
      <c r="G74" s="24" t="s">
        <v>38</v>
      </c>
      <c r="H74" s="24"/>
      <c r="I74" s="24"/>
      <c r="J74" s="24"/>
      <c r="K74" s="32"/>
    </row>
    <row r="75" spans="1:11" ht="117.85" customHeight="1">
      <c r="A75" s="31">
        <v>32</v>
      </c>
      <c r="B75" s="380" t="s">
        <v>212</v>
      </c>
      <c r="C75" s="381" t="s">
        <v>212</v>
      </c>
      <c r="D75" s="382" t="s">
        <v>212</v>
      </c>
      <c r="E75" s="383" t="s">
        <v>213</v>
      </c>
      <c r="F75" s="384" t="s">
        <v>213</v>
      </c>
      <c r="G75" s="24" t="s">
        <v>214</v>
      </c>
      <c r="H75" s="24"/>
      <c r="I75" s="24"/>
      <c r="J75" s="24"/>
      <c r="K75" s="32"/>
    </row>
    <row r="76" spans="1:11" ht="117.85" customHeight="1">
      <c r="A76" s="31">
        <v>33</v>
      </c>
      <c r="B76" s="380" t="s">
        <v>215</v>
      </c>
      <c r="C76" s="381" t="s">
        <v>215</v>
      </c>
      <c r="D76" s="382" t="s">
        <v>215</v>
      </c>
      <c r="E76" s="383" t="s">
        <v>216</v>
      </c>
      <c r="F76" s="384" t="s">
        <v>216</v>
      </c>
      <c r="G76" s="24" t="s">
        <v>217</v>
      </c>
      <c r="H76" s="24"/>
      <c r="I76" s="24"/>
      <c r="J76" s="24"/>
      <c r="K76" s="32"/>
    </row>
    <row r="77" spans="1:11" ht="117.85" customHeight="1">
      <c r="A77" s="31">
        <v>34</v>
      </c>
      <c r="B77" s="380" t="s">
        <v>218</v>
      </c>
      <c r="C77" s="381" t="s">
        <v>218</v>
      </c>
      <c r="D77" s="382" t="s">
        <v>218</v>
      </c>
      <c r="E77" s="383" t="s">
        <v>219</v>
      </c>
      <c r="F77" s="384" t="s">
        <v>219</v>
      </c>
      <c r="G77" s="24" t="s">
        <v>220</v>
      </c>
      <c r="H77" s="24"/>
      <c r="I77" s="24"/>
      <c r="J77" s="24"/>
      <c r="K77" s="32"/>
    </row>
    <row r="78" spans="1:11" ht="117.85" customHeight="1">
      <c r="A78" s="31">
        <v>35</v>
      </c>
      <c r="B78" s="380" t="s">
        <v>218</v>
      </c>
      <c r="C78" s="381" t="s">
        <v>218</v>
      </c>
      <c r="D78" s="382" t="s">
        <v>218</v>
      </c>
      <c r="E78" s="383" t="s">
        <v>221</v>
      </c>
      <c r="F78" s="384" t="s">
        <v>221</v>
      </c>
      <c r="G78" s="24" t="s">
        <v>156</v>
      </c>
      <c r="H78" s="24"/>
      <c r="I78" s="24"/>
      <c r="J78" s="24"/>
      <c r="K78" s="32"/>
    </row>
    <row r="79" spans="1:11" ht="117.85" customHeight="1">
      <c r="A79" s="31">
        <v>36</v>
      </c>
      <c r="B79" s="380" t="s">
        <v>222</v>
      </c>
      <c r="C79" s="381" t="s">
        <v>222</v>
      </c>
      <c r="D79" s="382" t="s">
        <v>222</v>
      </c>
      <c r="E79" s="383" t="s">
        <v>223</v>
      </c>
      <c r="F79" s="384" t="s">
        <v>223</v>
      </c>
      <c r="G79" s="24" t="s">
        <v>224</v>
      </c>
      <c r="H79" s="24"/>
      <c r="I79" s="24"/>
      <c r="J79" s="24"/>
      <c r="K79" s="32"/>
    </row>
    <row r="80" spans="1:11" ht="117.85" customHeight="1">
      <c r="A80" s="31">
        <v>37</v>
      </c>
      <c r="B80" s="380" t="s">
        <v>225</v>
      </c>
      <c r="C80" s="381" t="s">
        <v>225</v>
      </c>
      <c r="D80" s="382" t="s">
        <v>225</v>
      </c>
      <c r="E80" s="383" t="s">
        <v>226</v>
      </c>
      <c r="F80" s="384" t="s">
        <v>226</v>
      </c>
      <c r="G80" s="24" t="s">
        <v>227</v>
      </c>
      <c r="H80" s="24"/>
      <c r="I80" s="24"/>
      <c r="J80" s="24"/>
      <c r="K80" s="32"/>
    </row>
    <row r="81" spans="1:11" ht="117.85" customHeight="1">
      <c r="A81" s="31">
        <v>38</v>
      </c>
      <c r="B81" s="380" t="s">
        <v>228</v>
      </c>
      <c r="C81" s="381" t="s">
        <v>228</v>
      </c>
      <c r="D81" s="382" t="s">
        <v>228</v>
      </c>
      <c r="E81" s="383" t="s">
        <v>229</v>
      </c>
      <c r="F81" s="384" t="s">
        <v>229</v>
      </c>
      <c r="G81" s="24"/>
      <c r="H81" s="24"/>
      <c r="I81" s="24"/>
      <c r="J81" s="24"/>
      <c r="K81" s="32"/>
    </row>
    <row r="82" spans="1:11" ht="117.85" customHeight="1">
      <c r="A82" s="31">
        <v>38.1</v>
      </c>
      <c r="B82" s="380" t="s">
        <v>230</v>
      </c>
      <c r="C82" s="381" t="s">
        <v>230</v>
      </c>
      <c r="D82" s="382" t="s">
        <v>230</v>
      </c>
      <c r="E82" s="383" t="s">
        <v>231</v>
      </c>
      <c r="F82" s="384" t="s">
        <v>231</v>
      </c>
      <c r="G82" s="24" t="s">
        <v>144</v>
      </c>
      <c r="H82" s="24"/>
      <c r="I82" s="24"/>
      <c r="J82" s="24"/>
      <c r="K82" s="32"/>
    </row>
    <row r="83" spans="1:11" ht="117.85" customHeight="1">
      <c r="A83" s="31">
        <v>38.200000000000003</v>
      </c>
      <c r="B83" s="380" t="s">
        <v>232</v>
      </c>
      <c r="C83" s="381" t="s">
        <v>232</v>
      </c>
      <c r="D83" s="382" t="s">
        <v>232</v>
      </c>
      <c r="E83" s="383" t="s">
        <v>233</v>
      </c>
      <c r="F83" s="384" t="s">
        <v>233</v>
      </c>
      <c r="G83" s="24" t="s">
        <v>45</v>
      </c>
      <c r="H83" s="24"/>
      <c r="I83" s="24"/>
      <c r="J83" s="24"/>
      <c r="K83" s="32"/>
    </row>
    <row r="84" spans="1:11" ht="117.85" customHeight="1">
      <c r="A84" s="31">
        <v>38.299999999999997</v>
      </c>
      <c r="B84" s="380" t="s">
        <v>234</v>
      </c>
      <c r="C84" s="381" t="s">
        <v>234</v>
      </c>
      <c r="D84" s="382" t="s">
        <v>234</v>
      </c>
      <c r="E84" s="383" t="s">
        <v>229</v>
      </c>
      <c r="F84" s="384" t="s">
        <v>229</v>
      </c>
      <c r="G84" s="24" t="s">
        <v>144</v>
      </c>
      <c r="H84" s="24"/>
      <c r="I84" s="24"/>
      <c r="J84" s="24"/>
      <c r="K84" s="32"/>
    </row>
    <row r="85" spans="1:11" ht="117.85" customHeight="1">
      <c r="A85" s="31">
        <v>38.4</v>
      </c>
      <c r="B85" s="380" t="s">
        <v>235</v>
      </c>
      <c r="C85" s="381" t="s">
        <v>235</v>
      </c>
      <c r="D85" s="382" t="s">
        <v>235</v>
      </c>
      <c r="E85" s="383" t="s">
        <v>236</v>
      </c>
      <c r="F85" s="384" t="s">
        <v>236</v>
      </c>
      <c r="G85" s="24" t="s">
        <v>45</v>
      </c>
      <c r="H85" s="24"/>
      <c r="I85" s="24"/>
      <c r="J85" s="24"/>
      <c r="K85" s="32"/>
    </row>
    <row r="86" spans="1:11" ht="117.85" customHeight="1">
      <c r="A86" s="31">
        <v>39</v>
      </c>
      <c r="B86" s="380" t="s">
        <v>237</v>
      </c>
      <c r="C86" s="381" t="s">
        <v>237</v>
      </c>
      <c r="D86" s="382" t="s">
        <v>237</v>
      </c>
      <c r="E86" s="383" t="s">
        <v>238</v>
      </c>
      <c r="F86" s="384" t="s">
        <v>238</v>
      </c>
      <c r="G86" s="24" t="s">
        <v>144</v>
      </c>
      <c r="H86" s="24"/>
      <c r="I86" s="24"/>
      <c r="J86" s="24"/>
      <c r="K86" s="32"/>
    </row>
    <row r="87" spans="1:11" ht="117.85" customHeight="1">
      <c r="A87" s="31">
        <v>40</v>
      </c>
      <c r="B87" s="380" t="s">
        <v>239</v>
      </c>
      <c r="C87" s="381" t="s">
        <v>239</v>
      </c>
      <c r="D87" s="382" t="s">
        <v>239</v>
      </c>
      <c r="E87" s="383" t="s">
        <v>240</v>
      </c>
      <c r="F87" s="384" t="s">
        <v>240</v>
      </c>
      <c r="G87" s="24" t="s">
        <v>214</v>
      </c>
      <c r="H87" s="24"/>
      <c r="I87" s="24"/>
      <c r="J87" s="24"/>
      <c r="K87" s="32"/>
    </row>
    <row r="88" spans="1:11" ht="117.85" customHeight="1">
      <c r="A88" s="31">
        <v>41</v>
      </c>
      <c r="B88" s="380" t="s">
        <v>241</v>
      </c>
      <c r="C88" s="381" t="s">
        <v>241</v>
      </c>
      <c r="D88" s="382" t="s">
        <v>241</v>
      </c>
      <c r="E88" s="383" t="s">
        <v>242</v>
      </c>
      <c r="F88" s="384" t="s">
        <v>242</v>
      </c>
      <c r="G88" s="24" t="s">
        <v>144</v>
      </c>
      <c r="H88" s="30"/>
      <c r="I88" s="24"/>
      <c r="J88" s="24"/>
      <c r="K88" s="32"/>
    </row>
    <row r="89" spans="1:11" ht="117.85" customHeight="1">
      <c r="A89" s="31">
        <v>41.1</v>
      </c>
      <c r="B89" s="380" t="s">
        <v>243</v>
      </c>
      <c r="C89" s="381" t="s">
        <v>243</v>
      </c>
      <c r="D89" s="382" t="s">
        <v>243</v>
      </c>
      <c r="E89" s="383" t="s">
        <v>244</v>
      </c>
      <c r="F89" s="384" t="s">
        <v>244</v>
      </c>
      <c r="G89" s="24" t="s">
        <v>245</v>
      </c>
      <c r="H89" s="30"/>
      <c r="I89" s="24"/>
      <c r="J89" s="24"/>
      <c r="K89" s="32"/>
    </row>
    <row r="90" spans="1:11" ht="117.85" customHeight="1">
      <c r="A90" s="31">
        <v>42</v>
      </c>
      <c r="B90" s="380" t="s">
        <v>246</v>
      </c>
      <c r="C90" s="381" t="s">
        <v>246</v>
      </c>
      <c r="D90" s="382" t="s">
        <v>246</v>
      </c>
      <c r="E90" s="383" t="s">
        <v>247</v>
      </c>
      <c r="F90" s="384" t="s">
        <v>247</v>
      </c>
      <c r="G90" s="24" t="s">
        <v>141</v>
      </c>
      <c r="H90" s="30"/>
      <c r="I90" s="24"/>
      <c r="J90" s="24"/>
      <c r="K90" s="32"/>
    </row>
    <row r="91" spans="1:11" ht="117.85" customHeight="1">
      <c r="A91" s="31">
        <v>43</v>
      </c>
      <c r="B91" s="380" t="s">
        <v>248</v>
      </c>
      <c r="C91" s="381" t="s">
        <v>248</v>
      </c>
      <c r="D91" s="382" t="s">
        <v>248</v>
      </c>
      <c r="E91" s="383" t="s">
        <v>249</v>
      </c>
      <c r="F91" s="384" t="s">
        <v>249</v>
      </c>
      <c r="G91" s="24" t="s">
        <v>38</v>
      </c>
      <c r="H91" s="30"/>
      <c r="I91" s="24"/>
      <c r="J91" s="24"/>
      <c r="K91" s="32"/>
    </row>
    <row r="92" spans="1:11" ht="117.85" customHeight="1">
      <c r="A92" s="31">
        <v>44</v>
      </c>
      <c r="B92" s="380" t="s">
        <v>250</v>
      </c>
      <c r="C92" s="381" t="s">
        <v>250</v>
      </c>
      <c r="D92" s="382" t="s">
        <v>250</v>
      </c>
      <c r="E92" s="383" t="s">
        <v>251</v>
      </c>
      <c r="F92" s="384" t="s">
        <v>251</v>
      </c>
      <c r="G92" s="24" t="s">
        <v>156</v>
      </c>
      <c r="H92" s="24"/>
      <c r="I92" s="24"/>
      <c r="J92" s="24"/>
      <c r="K92" s="32"/>
    </row>
    <row r="93" spans="1:11" ht="117.85" customHeight="1">
      <c r="A93" s="31">
        <v>45</v>
      </c>
      <c r="B93" s="380" t="s">
        <v>252</v>
      </c>
      <c r="C93" s="381" t="s">
        <v>252</v>
      </c>
      <c r="D93" s="382" t="s">
        <v>252</v>
      </c>
      <c r="E93" s="383" t="s">
        <v>253</v>
      </c>
      <c r="F93" s="384" t="s">
        <v>253</v>
      </c>
      <c r="G93" s="24" t="s">
        <v>141</v>
      </c>
      <c r="H93" s="24"/>
      <c r="I93" s="24"/>
      <c r="J93" s="24"/>
      <c r="K93" s="32"/>
    </row>
    <row r="94" spans="1:11" ht="15.55" customHeight="1">
      <c r="A94" s="31">
        <v>46</v>
      </c>
      <c r="B94" s="380" t="s">
        <v>254</v>
      </c>
      <c r="C94" s="381"/>
      <c r="D94" s="382"/>
      <c r="E94" s="383" t="s">
        <v>254</v>
      </c>
      <c r="F94" s="384"/>
      <c r="G94" s="24" t="s">
        <v>141</v>
      </c>
      <c r="H94" s="30">
        <f>K123</f>
        <v>139</v>
      </c>
      <c r="I94" s="24"/>
      <c r="J94" s="24"/>
      <c r="K94" s="32"/>
    </row>
    <row r="95" spans="1:11">
      <c r="A95" s="33"/>
      <c r="B95" s="33"/>
      <c r="C95" s="33"/>
      <c r="F95" s="33"/>
      <c r="G95" s="33"/>
      <c r="H95" s="33"/>
      <c r="I95" s="33"/>
      <c r="J95" s="33"/>
      <c r="K95" s="33"/>
    </row>
    <row r="96" spans="1:11">
      <c r="A96" s="33"/>
      <c r="B96" s="33"/>
      <c r="C96" s="33"/>
      <c r="F96" s="33"/>
      <c r="G96" s="33"/>
      <c r="H96" s="33"/>
      <c r="I96" s="33"/>
      <c r="J96" s="33"/>
      <c r="K96" s="33"/>
    </row>
    <row r="97" spans="1:12" ht="15.75">
      <c r="A97" s="397" t="s">
        <v>57</v>
      </c>
      <c r="B97" s="397"/>
      <c r="C97" s="397"/>
      <c r="D97" s="397"/>
      <c r="E97" s="397"/>
      <c r="F97" s="397"/>
      <c r="G97" s="397"/>
      <c r="H97" s="397"/>
      <c r="I97" s="397"/>
      <c r="J97" s="397"/>
      <c r="K97" s="398"/>
      <c r="L97" s="106"/>
    </row>
    <row r="98" spans="1:12" ht="15.75" thickBot="1">
      <c r="A98" s="399" t="s">
        <v>0</v>
      </c>
      <c r="B98" s="399"/>
      <c r="C98" s="399"/>
      <c r="D98" s="50" t="s">
        <v>58</v>
      </c>
      <c r="E98" s="50"/>
      <c r="F98" s="50" t="s">
        <v>50</v>
      </c>
      <c r="G98" s="50" t="s">
        <v>59</v>
      </c>
      <c r="H98" s="50" t="s">
        <v>60</v>
      </c>
      <c r="I98" s="50" t="s">
        <v>61</v>
      </c>
      <c r="J98" s="50"/>
      <c r="K98" s="107" t="s">
        <v>51</v>
      </c>
      <c r="L98" s="51"/>
    </row>
    <row r="99" spans="1:12" ht="29.95" customHeight="1">
      <c r="A99" s="408" t="s">
        <v>109</v>
      </c>
      <c r="B99" s="409"/>
      <c r="C99" s="409"/>
      <c r="D99" s="52"/>
      <c r="E99" s="52"/>
      <c r="F99" s="53"/>
      <c r="G99" s="54"/>
      <c r="H99" s="54"/>
      <c r="I99" s="54"/>
      <c r="J99" s="54"/>
      <c r="K99" s="108"/>
      <c r="L99" s="51"/>
    </row>
    <row r="100" spans="1:12">
      <c r="A100" s="389" t="s">
        <v>64</v>
      </c>
      <c r="B100" s="390"/>
      <c r="C100" s="390"/>
      <c r="D100" s="55"/>
      <c r="E100" s="55"/>
      <c r="F100" s="56"/>
      <c r="G100" s="57"/>
      <c r="H100" s="57"/>
      <c r="I100" s="57"/>
      <c r="J100" s="57"/>
      <c r="K100" s="109">
        <f>I28</f>
        <v>1</v>
      </c>
      <c r="L100" s="51"/>
    </row>
    <row r="101" spans="1:12">
      <c r="A101" s="389" t="s">
        <v>62</v>
      </c>
      <c r="B101" s="390"/>
      <c r="C101" s="390"/>
      <c r="D101" s="55"/>
      <c r="E101" s="55"/>
      <c r="F101" s="56"/>
      <c r="G101" s="57"/>
      <c r="H101" s="57"/>
      <c r="I101" s="57"/>
      <c r="J101" s="57"/>
      <c r="K101" s="33">
        <f>K100*10%</f>
        <v>0.1</v>
      </c>
      <c r="L101" s="51"/>
    </row>
    <row r="102" spans="1:12">
      <c r="A102" s="391"/>
      <c r="B102" s="392"/>
      <c r="C102" s="392"/>
      <c r="D102" s="56"/>
      <c r="E102" s="55"/>
      <c r="F102" s="56"/>
      <c r="G102" s="57"/>
      <c r="H102" s="57"/>
      <c r="I102" s="57"/>
      <c r="J102" s="57"/>
      <c r="K102" s="109">
        <f>SUM(K100:K101)</f>
        <v>1.1000000000000001</v>
      </c>
      <c r="L102" s="51"/>
    </row>
    <row r="103" spans="1:12" ht="15.75" thickBot="1">
      <c r="A103" s="393" t="s">
        <v>63</v>
      </c>
      <c r="B103" s="394"/>
      <c r="C103" s="394"/>
      <c r="D103" s="58"/>
      <c r="E103" s="58"/>
      <c r="F103" s="59" t="s">
        <v>98</v>
      </c>
      <c r="G103" s="60"/>
      <c r="H103" s="60"/>
      <c r="I103" s="60"/>
      <c r="J103" s="60"/>
      <c r="K103" s="110">
        <f>ROUNDUP(K102,0)</f>
        <v>2</v>
      </c>
      <c r="L103" s="51"/>
    </row>
    <row r="104" spans="1:12">
      <c r="A104" s="395" t="s">
        <v>107</v>
      </c>
      <c r="B104" s="396"/>
      <c r="C104" s="396"/>
      <c r="D104" s="52"/>
      <c r="E104" s="52"/>
      <c r="F104" s="53"/>
      <c r="G104" s="54"/>
      <c r="H104" s="54"/>
      <c r="I104" s="54"/>
      <c r="J104" s="54"/>
      <c r="K104" s="108"/>
      <c r="L104" s="51"/>
    </row>
    <row r="105" spans="1:12">
      <c r="A105" s="389" t="s">
        <v>64</v>
      </c>
      <c r="B105" s="390"/>
      <c r="C105" s="390"/>
      <c r="D105" s="55"/>
      <c r="E105" s="55"/>
      <c r="F105" s="56"/>
      <c r="G105" s="57"/>
      <c r="H105" s="57"/>
      <c r="I105" s="57"/>
      <c r="J105" s="57"/>
      <c r="K105" s="109">
        <f>P36</f>
        <v>140.4</v>
      </c>
      <c r="L105" s="51"/>
    </row>
    <row r="106" spans="1:12">
      <c r="A106" s="389" t="s">
        <v>62</v>
      </c>
      <c r="B106" s="390"/>
      <c r="C106" s="390"/>
      <c r="D106" s="55"/>
      <c r="E106" s="55"/>
      <c r="F106" s="56"/>
      <c r="G106" s="57"/>
      <c r="H106" s="57"/>
      <c r="I106" s="57"/>
      <c r="J106" s="57"/>
      <c r="K106" s="33">
        <f>K105*10%</f>
        <v>14.040000000000001</v>
      </c>
      <c r="L106" s="51"/>
    </row>
    <row r="107" spans="1:12">
      <c r="A107" s="391"/>
      <c r="B107" s="392"/>
      <c r="C107" s="392"/>
      <c r="D107" s="56"/>
      <c r="E107" s="55"/>
      <c r="F107" s="56"/>
      <c r="G107" s="57"/>
      <c r="H107" s="57"/>
      <c r="I107" s="57"/>
      <c r="J107" s="57"/>
      <c r="K107" s="109">
        <f>SUM(K105:K106)</f>
        <v>154.44</v>
      </c>
      <c r="L107" s="51"/>
    </row>
    <row r="108" spans="1:12" ht="15.75" thickBot="1">
      <c r="A108" s="393" t="s">
        <v>63</v>
      </c>
      <c r="B108" s="394"/>
      <c r="C108" s="394"/>
      <c r="D108" s="58"/>
      <c r="E108" s="58"/>
      <c r="F108" s="59" t="s">
        <v>54</v>
      </c>
      <c r="G108" s="60"/>
      <c r="H108" s="60"/>
      <c r="I108" s="60"/>
      <c r="J108" s="60"/>
      <c r="K108" s="110">
        <f>ROUNDUP(K107,0)</f>
        <v>155</v>
      </c>
      <c r="L108" s="51"/>
    </row>
    <row r="109" spans="1:12">
      <c r="A109" s="395" t="s">
        <v>108</v>
      </c>
      <c r="B109" s="396"/>
      <c r="C109" s="396"/>
      <c r="D109" s="52"/>
      <c r="E109" s="52"/>
      <c r="F109" s="53"/>
      <c r="G109" s="54"/>
      <c r="H109" s="54"/>
      <c r="I109" s="54"/>
      <c r="J109" s="54"/>
      <c r="K109" s="108"/>
      <c r="L109" s="400"/>
    </row>
    <row r="110" spans="1:12">
      <c r="A110" s="389" t="s">
        <v>64</v>
      </c>
      <c r="B110" s="390"/>
      <c r="C110" s="390"/>
      <c r="D110" s="55"/>
      <c r="E110" s="55"/>
      <c r="F110" s="56"/>
      <c r="G110" s="57"/>
      <c r="H110" s="57"/>
      <c r="I110" s="57"/>
      <c r="J110" s="57"/>
      <c r="K110" s="109">
        <f>I27+I28</f>
        <v>1</v>
      </c>
      <c r="L110" s="400"/>
    </row>
    <row r="111" spans="1:12">
      <c r="A111" s="389" t="s">
        <v>62</v>
      </c>
      <c r="B111" s="390"/>
      <c r="C111" s="390"/>
      <c r="D111" s="55"/>
      <c r="E111" s="55"/>
      <c r="F111" s="56"/>
      <c r="G111" s="57"/>
      <c r="H111" s="57"/>
      <c r="I111" s="57"/>
      <c r="J111" s="57"/>
      <c r="K111" s="109">
        <f>K110*0.1</f>
        <v>0.1</v>
      </c>
      <c r="L111" s="400"/>
    </row>
    <row r="112" spans="1:12">
      <c r="A112" s="391"/>
      <c r="B112" s="392"/>
      <c r="C112" s="392"/>
      <c r="D112" s="56"/>
      <c r="E112" s="55"/>
      <c r="F112" s="56"/>
      <c r="G112" s="57"/>
      <c r="H112" s="57"/>
      <c r="I112" s="57"/>
      <c r="J112" s="57"/>
      <c r="K112" s="109">
        <f>K110+K111</f>
        <v>1.1000000000000001</v>
      </c>
      <c r="L112" s="400"/>
    </row>
    <row r="113" spans="1:12" ht="15.75" thickBot="1">
      <c r="A113" s="393" t="s">
        <v>63</v>
      </c>
      <c r="B113" s="394"/>
      <c r="C113" s="394"/>
      <c r="D113" s="58"/>
      <c r="E113" s="58"/>
      <c r="F113" s="59" t="s">
        <v>38</v>
      </c>
      <c r="G113" s="60"/>
      <c r="H113" s="60"/>
      <c r="I113" s="60"/>
      <c r="J113" s="60"/>
      <c r="K113" s="110">
        <f>ROUNDUP(K112,0)</f>
        <v>2</v>
      </c>
      <c r="L113" s="400"/>
    </row>
    <row r="114" spans="1:12">
      <c r="A114" s="395" t="s">
        <v>516</v>
      </c>
      <c r="B114" s="396"/>
      <c r="C114" s="396"/>
      <c r="D114" s="52"/>
      <c r="E114" s="52"/>
      <c r="F114" s="53"/>
      <c r="G114" s="54"/>
      <c r="H114" s="54"/>
      <c r="I114" s="54"/>
      <c r="J114" s="54"/>
      <c r="K114" s="108"/>
      <c r="L114" s="400"/>
    </row>
    <row r="115" spans="1:12">
      <c r="A115" s="389" t="s">
        <v>64</v>
      </c>
      <c r="B115" s="390"/>
      <c r="C115" s="390"/>
      <c r="D115" s="55"/>
      <c r="E115" s="55"/>
      <c r="F115" s="56"/>
      <c r="G115" s="57"/>
      <c r="H115" s="57"/>
      <c r="I115" s="57"/>
      <c r="J115" s="57"/>
      <c r="K115" s="109">
        <f>I30</f>
        <v>0.12800000000000003</v>
      </c>
      <c r="L115" s="400"/>
    </row>
    <row r="116" spans="1:12">
      <c r="A116" s="389" t="s">
        <v>62</v>
      </c>
      <c r="B116" s="390"/>
      <c r="C116" s="390"/>
      <c r="D116" s="55"/>
      <c r="E116" s="55"/>
      <c r="F116" s="56"/>
      <c r="G116" s="57"/>
      <c r="H116" s="57"/>
      <c r="I116" s="57"/>
      <c r="J116" s="57"/>
      <c r="K116" s="109">
        <f>K115*0.1</f>
        <v>1.2800000000000004E-2</v>
      </c>
      <c r="L116" s="400"/>
    </row>
    <row r="117" spans="1:12">
      <c r="A117" s="391"/>
      <c r="B117" s="392"/>
      <c r="C117" s="392"/>
      <c r="D117" s="56"/>
      <c r="E117" s="55"/>
      <c r="F117" s="56"/>
      <c r="G117" s="57"/>
      <c r="H117" s="57"/>
      <c r="I117" s="57"/>
      <c r="J117" s="57"/>
      <c r="K117" s="109">
        <f>K115+K116</f>
        <v>0.14080000000000004</v>
      </c>
      <c r="L117" s="400"/>
    </row>
    <row r="118" spans="1:12" ht="15.75" thickBot="1">
      <c r="A118" s="393" t="s">
        <v>63</v>
      </c>
      <c r="B118" s="394"/>
      <c r="C118" s="394"/>
      <c r="D118" s="58"/>
      <c r="E118" s="58"/>
      <c r="F118" s="59" t="s">
        <v>296</v>
      </c>
      <c r="G118" s="60"/>
      <c r="H118" s="60"/>
      <c r="I118" s="60"/>
      <c r="J118" s="60"/>
      <c r="K118" s="110">
        <f>ROUNDUP(K117,0)</f>
        <v>1</v>
      </c>
      <c r="L118" s="400"/>
    </row>
    <row r="119" spans="1:12">
      <c r="A119" s="395" t="s">
        <v>517</v>
      </c>
      <c r="B119" s="396"/>
      <c r="C119" s="396"/>
      <c r="D119" s="52"/>
      <c r="E119" s="52"/>
      <c r="F119" s="53"/>
      <c r="G119" s="54"/>
      <c r="H119" s="54"/>
      <c r="I119" s="54"/>
      <c r="J119" s="54"/>
      <c r="K119" s="108"/>
      <c r="L119" s="400"/>
    </row>
    <row r="120" spans="1:12">
      <c r="A120" s="389" t="s">
        <v>64</v>
      </c>
      <c r="B120" s="390"/>
      <c r="C120" s="390"/>
      <c r="D120" s="55"/>
      <c r="E120" s="55"/>
      <c r="F120" s="56"/>
      <c r="G120" s="57"/>
      <c r="H120" s="57"/>
      <c r="I120" s="57"/>
      <c r="J120" s="57"/>
      <c r="K120" s="109">
        <f>I32</f>
        <v>126</v>
      </c>
      <c r="L120" s="400"/>
    </row>
    <row r="121" spans="1:12">
      <c r="A121" s="389" t="s">
        <v>62</v>
      </c>
      <c r="B121" s="390"/>
      <c r="C121" s="390"/>
      <c r="D121" s="55"/>
      <c r="E121" s="55"/>
      <c r="F121" s="56"/>
      <c r="G121" s="57"/>
      <c r="H121" s="57"/>
      <c r="I121" s="57"/>
      <c r="J121" s="57"/>
      <c r="K121" s="109">
        <f>K120*0.1</f>
        <v>12.600000000000001</v>
      </c>
      <c r="L121" s="400"/>
    </row>
    <row r="122" spans="1:12">
      <c r="A122" s="391"/>
      <c r="B122" s="392"/>
      <c r="C122" s="392"/>
      <c r="D122" s="56"/>
      <c r="E122" s="55"/>
      <c r="F122" s="56"/>
      <c r="G122" s="57"/>
      <c r="H122" s="57"/>
      <c r="I122" s="57"/>
      <c r="J122" s="57"/>
      <c r="K122" s="109">
        <f>K120+K121</f>
        <v>138.6</v>
      </c>
      <c r="L122" s="400"/>
    </row>
    <row r="123" spans="1:12" ht="15.75" thickBot="1">
      <c r="A123" s="393" t="s">
        <v>63</v>
      </c>
      <c r="B123" s="394"/>
      <c r="C123" s="394"/>
      <c r="D123" s="58"/>
      <c r="E123" s="58"/>
      <c r="F123" s="59" t="s">
        <v>141</v>
      </c>
      <c r="G123" s="60"/>
      <c r="H123" s="60"/>
      <c r="I123" s="60"/>
      <c r="J123" s="60"/>
      <c r="K123" s="110">
        <f>ROUNDUP(K122,0)</f>
        <v>139</v>
      </c>
      <c r="L123" s="400"/>
    </row>
  </sheetData>
  <mergeCells count="164">
    <mergeCell ref="A119:C119"/>
    <mergeCell ref="L119:L123"/>
    <mergeCell ref="A120:C120"/>
    <mergeCell ref="A121:C121"/>
    <mergeCell ref="A122:C122"/>
    <mergeCell ref="A123:C123"/>
    <mergeCell ref="A114:C114"/>
    <mergeCell ref="L114:L118"/>
    <mergeCell ref="A115:C115"/>
    <mergeCell ref="A116:C116"/>
    <mergeCell ref="A117:C117"/>
    <mergeCell ref="A118:C118"/>
    <mergeCell ref="A107:C107"/>
    <mergeCell ref="A108:C108"/>
    <mergeCell ref="A109:C109"/>
    <mergeCell ref="L109:L113"/>
    <mergeCell ref="A110:C110"/>
    <mergeCell ref="A111:C111"/>
    <mergeCell ref="A112:C112"/>
    <mergeCell ref="A113:C113"/>
    <mergeCell ref="A101:C101"/>
    <mergeCell ref="A102:C102"/>
    <mergeCell ref="A103:C103"/>
    <mergeCell ref="A104:C104"/>
    <mergeCell ref="A105:C105"/>
    <mergeCell ref="A106:C106"/>
    <mergeCell ref="B94:D94"/>
    <mergeCell ref="E94:F94"/>
    <mergeCell ref="A97:K97"/>
    <mergeCell ref="A98:C98"/>
    <mergeCell ref="A99:C99"/>
    <mergeCell ref="A100:C100"/>
    <mergeCell ref="B91:D91"/>
    <mergeCell ref="E91:F91"/>
    <mergeCell ref="B92:D92"/>
    <mergeCell ref="E92:F92"/>
    <mergeCell ref="B93:D93"/>
    <mergeCell ref="E93:F93"/>
    <mergeCell ref="B88:D88"/>
    <mergeCell ref="E88:F88"/>
    <mergeCell ref="B89:D89"/>
    <mergeCell ref="E89:F89"/>
    <mergeCell ref="B90:D90"/>
    <mergeCell ref="E90:F90"/>
    <mergeCell ref="B85:D85"/>
    <mergeCell ref="E85:F85"/>
    <mergeCell ref="B86:D86"/>
    <mergeCell ref="E86:F86"/>
    <mergeCell ref="B87:D87"/>
    <mergeCell ref="E87:F87"/>
    <mergeCell ref="B82:D82"/>
    <mergeCell ref="E82:F82"/>
    <mergeCell ref="B83:D83"/>
    <mergeCell ref="E83:F83"/>
    <mergeCell ref="B84:D84"/>
    <mergeCell ref="E84:F84"/>
    <mergeCell ref="B79:D79"/>
    <mergeCell ref="E79:F79"/>
    <mergeCell ref="B80:D80"/>
    <mergeCell ref="E80:F80"/>
    <mergeCell ref="B81:D81"/>
    <mergeCell ref="E81:F81"/>
    <mergeCell ref="B76:D76"/>
    <mergeCell ref="E76:F76"/>
    <mergeCell ref="B77:D77"/>
    <mergeCell ref="E77:F77"/>
    <mergeCell ref="B78:D78"/>
    <mergeCell ref="E78:F78"/>
    <mergeCell ref="B73:D73"/>
    <mergeCell ref="E73:F73"/>
    <mergeCell ref="B74:D74"/>
    <mergeCell ref="E74:F74"/>
    <mergeCell ref="B75:D75"/>
    <mergeCell ref="E75:F75"/>
    <mergeCell ref="B70:D70"/>
    <mergeCell ref="E70:F70"/>
    <mergeCell ref="B71:D71"/>
    <mergeCell ref="E71:F71"/>
    <mergeCell ref="B72:D72"/>
    <mergeCell ref="E72:F72"/>
    <mergeCell ref="B67:D67"/>
    <mergeCell ref="E67:F67"/>
    <mergeCell ref="B68:D68"/>
    <mergeCell ref="E68:F68"/>
    <mergeCell ref="B69:D69"/>
    <mergeCell ref="E69:F69"/>
    <mergeCell ref="B64:D64"/>
    <mergeCell ref="E64:F64"/>
    <mergeCell ref="B65:D65"/>
    <mergeCell ref="E65:F65"/>
    <mergeCell ref="B66:D66"/>
    <mergeCell ref="E66:F66"/>
    <mergeCell ref="B61:D61"/>
    <mergeCell ref="E61:F61"/>
    <mergeCell ref="B62:D62"/>
    <mergeCell ref="E62:F62"/>
    <mergeCell ref="B63:D63"/>
    <mergeCell ref="E63:F63"/>
    <mergeCell ref="B58:D58"/>
    <mergeCell ref="E58:F58"/>
    <mergeCell ref="B59:D59"/>
    <mergeCell ref="E59:F59"/>
    <mergeCell ref="B60:D60"/>
    <mergeCell ref="E60:F60"/>
    <mergeCell ref="B55:D55"/>
    <mergeCell ref="E55:F55"/>
    <mergeCell ref="B56:D56"/>
    <mergeCell ref="E56:F56"/>
    <mergeCell ref="B57:D57"/>
    <mergeCell ref="E57:F57"/>
    <mergeCell ref="B52:D52"/>
    <mergeCell ref="E52:F52"/>
    <mergeCell ref="B53:D53"/>
    <mergeCell ref="E53:F53"/>
    <mergeCell ref="B54:D54"/>
    <mergeCell ref="E54:F54"/>
    <mergeCell ref="B49:D49"/>
    <mergeCell ref="E49:F49"/>
    <mergeCell ref="B50:D50"/>
    <mergeCell ref="E50:F50"/>
    <mergeCell ref="B51:D51"/>
    <mergeCell ref="E51:F51"/>
    <mergeCell ref="B46:D46"/>
    <mergeCell ref="E46:F46"/>
    <mergeCell ref="B47:D47"/>
    <mergeCell ref="E47:F47"/>
    <mergeCell ref="B48:D48"/>
    <mergeCell ref="E48:F48"/>
    <mergeCell ref="B43:D43"/>
    <mergeCell ref="E43:F43"/>
    <mergeCell ref="B44:D44"/>
    <mergeCell ref="E44:F44"/>
    <mergeCell ref="B45:D45"/>
    <mergeCell ref="E45:F45"/>
    <mergeCell ref="B40:D40"/>
    <mergeCell ref="E40:F40"/>
    <mergeCell ref="B41:D41"/>
    <mergeCell ref="E41:F41"/>
    <mergeCell ref="B42:D42"/>
    <mergeCell ref="E42:F42"/>
    <mergeCell ref="B37:D37"/>
    <mergeCell ref="E37:F37"/>
    <mergeCell ref="B38:D38"/>
    <mergeCell ref="E38:F38"/>
    <mergeCell ref="B39:D39"/>
    <mergeCell ref="E39:F39"/>
    <mergeCell ref="F28:G28"/>
    <mergeCell ref="F29:G29"/>
    <mergeCell ref="F30:G30"/>
    <mergeCell ref="F31:G31"/>
    <mergeCell ref="F32:G32"/>
    <mergeCell ref="A35:I35"/>
    <mergeCell ref="L5:P5"/>
    <mergeCell ref="A7:K7"/>
    <mergeCell ref="A8:K8"/>
    <mergeCell ref="A14:K14"/>
    <mergeCell ref="A18:K18"/>
    <mergeCell ref="A23:K23"/>
    <mergeCell ref="B5:B6"/>
    <mergeCell ref="C5:C6"/>
    <mergeCell ref="D5:D6"/>
    <mergeCell ref="G5:I5"/>
    <mergeCell ref="J5:J6"/>
    <mergeCell ref="K5:K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FA95B-1F7C-4938-8070-404583BD0689}">
  <dimension ref="A1:W99"/>
  <sheetViews>
    <sheetView topLeftCell="A25" workbookViewId="0">
      <selection activeCell="H91" sqref="H91:K91"/>
    </sheetView>
  </sheetViews>
  <sheetFormatPr defaultColWidth="9.109375" defaultRowHeight="15.05"/>
  <cols>
    <col min="1" max="1" width="19.5546875" style="1" customWidth="1"/>
    <col min="2" max="2" width="15.5546875" style="1" customWidth="1"/>
    <col min="3" max="3" width="16.88671875" style="1" customWidth="1"/>
    <col min="4" max="4" width="20.44140625" style="1" bestFit="1" customWidth="1"/>
    <col min="5" max="5" width="13.109375" style="1" customWidth="1"/>
    <col min="6" max="6" width="11.88671875" style="1" customWidth="1"/>
    <col min="7" max="7" width="14.44140625" style="1" customWidth="1"/>
    <col min="8" max="8" width="12.44140625" style="1" customWidth="1"/>
    <col min="9" max="9" width="13.5546875" style="1" customWidth="1"/>
    <col min="10" max="10" width="17.5546875" style="1" customWidth="1"/>
    <col min="11" max="11" width="22.44140625" style="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15.75" thickBot="1">
      <c r="A2" s="78" t="s">
        <v>19</v>
      </c>
      <c r="B2" s="79" t="s">
        <v>65</v>
      </c>
      <c r="C2" s="80" t="s">
        <v>603</v>
      </c>
      <c r="D2" s="81" t="s">
        <v>604</v>
      </c>
      <c r="E2" s="82" t="s">
        <v>605</v>
      </c>
      <c r="F2" s="83" t="s">
        <v>606</v>
      </c>
      <c r="G2" s="83" t="s">
        <v>607</v>
      </c>
      <c r="H2" s="84" t="s">
        <v>20</v>
      </c>
      <c r="I2" s="85">
        <v>8</v>
      </c>
      <c r="J2" s="84" t="s">
        <v>21</v>
      </c>
      <c r="K2" s="84" t="s">
        <v>22</v>
      </c>
      <c r="L2" s="86" t="s">
        <v>23</v>
      </c>
      <c r="M2" s="369" t="s">
        <v>608</v>
      </c>
      <c r="N2" s="370"/>
      <c r="O2" s="76"/>
      <c r="P2" s="75"/>
      <c r="S2" s="77" t="str" cm="1">
        <f t="array" ref="S2:W2">_xlfn.TEXTSPLIT(C2," "," ",TRUE,1,)</f>
        <v>Ch</v>
      </c>
      <c r="T2" s="77" t="str">
        <v>-</v>
      </c>
      <c r="U2" s="77" t="str">
        <v>149+640</v>
      </c>
      <c r="V2" s="77" t="str">
        <v>-</v>
      </c>
      <c r="W2" s="77" t="str">
        <v>LHS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609</v>
      </c>
      <c r="B8" s="411"/>
      <c r="C8" s="411"/>
      <c r="D8" s="411"/>
      <c r="E8" s="411"/>
      <c r="F8" s="411"/>
      <c r="G8" s="411"/>
      <c r="H8" s="411"/>
      <c r="I8" s="411"/>
      <c r="J8" s="411"/>
      <c r="K8" s="412"/>
      <c r="L8" s="8"/>
      <c r="M8" s="8"/>
      <c r="N8" s="8"/>
      <c r="O8" s="8"/>
      <c r="P8" s="9"/>
    </row>
    <row r="9" spans="1:23" ht="15.75">
      <c r="A9" s="67" t="s">
        <v>610</v>
      </c>
      <c r="B9" s="173" t="s">
        <v>74</v>
      </c>
      <c r="C9" s="173" t="s">
        <v>611</v>
      </c>
      <c r="D9" s="173" t="s">
        <v>612</v>
      </c>
      <c r="E9" s="191">
        <v>3</v>
      </c>
      <c r="F9" s="173" t="s">
        <v>1</v>
      </c>
      <c r="G9" s="174">
        <v>1</v>
      </c>
      <c r="H9" s="174"/>
      <c r="I9" s="174"/>
      <c r="J9" s="175">
        <f>G9</f>
        <v>1</v>
      </c>
      <c r="K9" s="176" t="s">
        <v>613</v>
      </c>
      <c r="L9" s="15"/>
      <c r="M9" s="15"/>
      <c r="N9" s="15"/>
      <c r="O9" s="15"/>
      <c r="P9" s="16"/>
    </row>
    <row r="10" spans="1:23" ht="15.75">
      <c r="A10" s="67" t="s">
        <v>614</v>
      </c>
      <c r="B10" s="173" t="s">
        <v>74</v>
      </c>
      <c r="C10" s="173" t="s">
        <v>611</v>
      </c>
      <c r="D10" s="173" t="s">
        <v>615</v>
      </c>
      <c r="E10" s="191">
        <v>4</v>
      </c>
      <c r="F10" s="173" t="s">
        <v>1</v>
      </c>
      <c r="G10" s="174">
        <v>1</v>
      </c>
      <c r="H10" s="174"/>
      <c r="I10" s="174"/>
      <c r="J10" s="175">
        <f>G10</f>
        <v>1</v>
      </c>
      <c r="K10" s="176" t="s">
        <v>613</v>
      </c>
      <c r="L10" s="15"/>
      <c r="M10" s="15"/>
      <c r="N10" s="15"/>
      <c r="O10" s="15"/>
      <c r="P10" s="16"/>
    </row>
    <row r="11" spans="1:23" ht="15.75">
      <c r="A11" s="67"/>
      <c r="B11" s="173"/>
      <c r="C11" s="173"/>
      <c r="D11" s="173"/>
      <c r="E11" s="173"/>
      <c r="F11" s="173"/>
      <c r="G11" s="174"/>
      <c r="H11" s="174"/>
      <c r="I11" s="174"/>
      <c r="J11" s="175"/>
      <c r="K11" s="176"/>
      <c r="L11" s="15"/>
      <c r="M11" s="15"/>
      <c r="N11" s="15"/>
      <c r="O11" s="15"/>
      <c r="P11" s="16"/>
    </row>
    <row r="12" spans="1:23" ht="15.75">
      <c r="A12" s="424" t="s">
        <v>265</v>
      </c>
      <c r="B12" s="425"/>
      <c r="C12" s="425"/>
      <c r="D12" s="425"/>
      <c r="E12" s="425"/>
      <c r="F12" s="425"/>
      <c r="G12" s="425"/>
      <c r="H12" s="425"/>
      <c r="I12" s="425"/>
      <c r="J12" s="425"/>
      <c r="K12" s="426"/>
      <c r="L12" s="8"/>
      <c r="M12" s="8"/>
      <c r="N12" s="8"/>
      <c r="O12" s="8"/>
      <c r="P12" s="9"/>
    </row>
    <row r="13" spans="1:23" ht="15.75">
      <c r="A13" s="67" t="s">
        <v>534</v>
      </c>
      <c r="B13" s="173" t="s">
        <v>74</v>
      </c>
      <c r="C13" s="173" t="s">
        <v>611</v>
      </c>
      <c r="D13" s="173" t="s">
        <v>561</v>
      </c>
      <c r="E13" s="191">
        <v>1</v>
      </c>
      <c r="F13" s="173" t="s">
        <v>1</v>
      </c>
      <c r="G13" s="174">
        <v>1</v>
      </c>
      <c r="H13" s="174"/>
      <c r="I13" s="174"/>
      <c r="J13" s="175">
        <f>G13</f>
        <v>1</v>
      </c>
      <c r="K13" s="176" t="s">
        <v>613</v>
      </c>
      <c r="L13" s="15"/>
      <c r="M13" s="15"/>
      <c r="N13" s="15"/>
      <c r="O13" s="15"/>
      <c r="P13" s="16"/>
    </row>
    <row r="14" spans="1:23" ht="15.75">
      <c r="A14" s="67" t="s">
        <v>453</v>
      </c>
      <c r="B14" s="173" t="s">
        <v>74</v>
      </c>
      <c r="C14" s="173" t="s">
        <v>611</v>
      </c>
      <c r="D14" s="173" t="s">
        <v>560</v>
      </c>
      <c r="E14" s="191">
        <v>10</v>
      </c>
      <c r="F14" s="173" t="s">
        <v>1</v>
      </c>
      <c r="G14" s="174">
        <v>1</v>
      </c>
      <c r="H14" s="174"/>
      <c r="I14" s="174"/>
      <c r="J14" s="175">
        <f>G14</f>
        <v>1</v>
      </c>
      <c r="K14" s="176" t="s">
        <v>613</v>
      </c>
      <c r="L14" s="15"/>
      <c r="M14" s="15"/>
      <c r="N14" s="15"/>
      <c r="O14" s="15"/>
      <c r="P14" s="16"/>
    </row>
    <row r="15" spans="1:23" ht="15.75">
      <c r="A15" s="67"/>
      <c r="B15" s="173"/>
      <c r="C15" s="173"/>
      <c r="D15" s="173"/>
      <c r="E15" s="173"/>
      <c r="F15" s="173"/>
      <c r="G15" s="174"/>
      <c r="H15" s="174"/>
      <c r="I15" s="174"/>
      <c r="J15" s="175"/>
      <c r="K15" s="176"/>
      <c r="L15" s="15"/>
      <c r="M15" s="15"/>
      <c r="N15" s="15"/>
      <c r="O15" s="15"/>
      <c r="P15" s="16"/>
    </row>
    <row r="16" spans="1:23" ht="15.75">
      <c r="A16" s="424" t="s">
        <v>271</v>
      </c>
      <c r="B16" s="425"/>
      <c r="C16" s="425"/>
      <c r="D16" s="425"/>
      <c r="E16" s="425"/>
      <c r="F16" s="425"/>
      <c r="G16" s="425"/>
      <c r="H16" s="425"/>
      <c r="I16" s="425"/>
      <c r="J16" s="425"/>
      <c r="K16" s="426"/>
      <c r="L16" s="8"/>
      <c r="M16" s="8"/>
      <c r="N16" s="8"/>
      <c r="O16" s="8"/>
      <c r="P16" s="9"/>
    </row>
    <row r="17" spans="1:16" ht="15.75">
      <c r="A17" s="67" t="s">
        <v>534</v>
      </c>
      <c r="B17" s="173" t="s">
        <v>74</v>
      </c>
      <c r="C17" s="173" t="s">
        <v>611</v>
      </c>
      <c r="D17" s="173" t="s">
        <v>616</v>
      </c>
      <c r="E17" s="191">
        <v>6</v>
      </c>
      <c r="F17" s="173" t="s">
        <v>1</v>
      </c>
      <c r="G17" s="174">
        <v>1</v>
      </c>
      <c r="H17" s="174"/>
      <c r="I17" s="174"/>
      <c r="J17" s="175">
        <f>G17</f>
        <v>1</v>
      </c>
      <c r="K17" s="176" t="s">
        <v>613</v>
      </c>
      <c r="L17" s="15"/>
      <c r="M17" s="15"/>
      <c r="N17" s="15"/>
      <c r="O17" s="15"/>
      <c r="P17" s="16"/>
    </row>
    <row r="18" spans="1:16" ht="15.75">
      <c r="A18" s="67" t="s">
        <v>562</v>
      </c>
      <c r="B18" s="173" t="s">
        <v>74</v>
      </c>
      <c r="C18" s="173" t="s">
        <v>611</v>
      </c>
      <c r="D18" s="173" t="s">
        <v>563</v>
      </c>
      <c r="E18" s="191">
        <v>7</v>
      </c>
      <c r="F18" s="173" t="s">
        <v>1</v>
      </c>
      <c r="G18" s="174">
        <v>1</v>
      </c>
      <c r="H18" s="174"/>
      <c r="I18" s="174"/>
      <c r="J18" s="175">
        <f>G18</f>
        <v>1</v>
      </c>
      <c r="K18" s="176" t="s">
        <v>613</v>
      </c>
      <c r="L18" s="15"/>
      <c r="M18" s="15"/>
      <c r="N18" s="15"/>
      <c r="O18" s="15"/>
      <c r="P18" s="16"/>
    </row>
    <row r="19" spans="1:16" ht="15.75">
      <c r="A19" s="67"/>
      <c r="B19" s="173"/>
      <c r="C19" s="173"/>
      <c r="D19" s="173"/>
      <c r="E19" s="173"/>
      <c r="F19" s="173"/>
      <c r="G19" s="174"/>
      <c r="H19" s="174"/>
      <c r="I19" s="174"/>
      <c r="J19" s="175"/>
      <c r="K19" s="176"/>
      <c r="L19" s="15"/>
      <c r="M19" s="15"/>
      <c r="N19" s="15"/>
      <c r="O19" s="15"/>
      <c r="P19" s="16"/>
    </row>
    <row r="20" spans="1:16" ht="15.75">
      <c r="A20" s="424" t="s">
        <v>272</v>
      </c>
      <c r="B20" s="425"/>
      <c r="C20" s="425"/>
      <c r="D20" s="425"/>
      <c r="E20" s="425"/>
      <c r="F20" s="425"/>
      <c r="G20" s="425"/>
      <c r="H20" s="425"/>
      <c r="I20" s="425"/>
      <c r="J20" s="425"/>
      <c r="K20" s="426"/>
      <c r="L20" s="8"/>
      <c r="M20" s="8"/>
      <c r="N20" s="8"/>
      <c r="O20" s="8"/>
      <c r="P20" s="9"/>
    </row>
    <row r="21" spans="1:16" ht="15.75">
      <c r="A21" s="67" t="s">
        <v>352</v>
      </c>
      <c r="B21" s="173" t="s">
        <v>74</v>
      </c>
      <c r="C21" s="173" t="s">
        <v>611</v>
      </c>
      <c r="D21" s="173" t="s">
        <v>617</v>
      </c>
      <c r="E21" s="173" t="s">
        <v>618</v>
      </c>
      <c r="F21" s="173" t="s">
        <v>1</v>
      </c>
      <c r="G21" s="174">
        <v>1</v>
      </c>
      <c r="H21" s="174"/>
      <c r="I21" s="174"/>
      <c r="J21" s="175">
        <f>G21</f>
        <v>1</v>
      </c>
      <c r="K21" s="176" t="s">
        <v>613</v>
      </c>
      <c r="L21" s="15"/>
      <c r="M21" s="15"/>
      <c r="N21" s="15"/>
      <c r="O21" s="15"/>
      <c r="P21" s="16"/>
    </row>
    <row r="22" spans="1:16" ht="15.75">
      <c r="A22" s="67" t="s">
        <v>562</v>
      </c>
      <c r="B22" s="173" t="s">
        <v>74</v>
      </c>
      <c r="C22" s="173" t="s">
        <v>611</v>
      </c>
      <c r="D22" s="173" t="s">
        <v>565</v>
      </c>
      <c r="E22" s="173">
        <v>9</v>
      </c>
      <c r="F22" s="173" t="s">
        <v>1</v>
      </c>
      <c r="G22" s="174">
        <v>1</v>
      </c>
      <c r="H22" s="174"/>
      <c r="I22" s="174"/>
      <c r="J22" s="175">
        <f>G22</f>
        <v>1</v>
      </c>
      <c r="K22" s="176" t="s">
        <v>613</v>
      </c>
      <c r="L22" s="15"/>
      <c r="M22" s="15"/>
      <c r="N22" s="15"/>
      <c r="O22" s="15"/>
      <c r="P22" s="16"/>
    </row>
    <row r="23" spans="1:16" ht="15.75">
      <c r="A23" s="67"/>
      <c r="B23" s="173"/>
      <c r="C23" s="173"/>
      <c r="D23" s="173"/>
      <c r="E23" s="173"/>
      <c r="F23" s="173"/>
      <c r="G23" s="174"/>
      <c r="H23" s="174"/>
      <c r="I23" s="174"/>
      <c r="J23" s="175"/>
      <c r="K23" s="176"/>
      <c r="L23" s="15"/>
      <c r="M23" s="15"/>
      <c r="N23" s="15"/>
      <c r="O23" s="15"/>
      <c r="P23" s="16"/>
    </row>
    <row r="24" spans="1:16" ht="15.75">
      <c r="A24" s="424" t="s">
        <v>273</v>
      </c>
      <c r="B24" s="425"/>
      <c r="C24" s="425"/>
      <c r="D24" s="425"/>
      <c r="E24" s="425"/>
      <c r="F24" s="425"/>
      <c r="G24" s="425"/>
      <c r="H24" s="425"/>
      <c r="I24" s="425"/>
      <c r="J24" s="425"/>
      <c r="K24" s="426"/>
      <c r="L24" s="8"/>
      <c r="M24" s="8"/>
      <c r="N24" s="8"/>
      <c r="O24" s="8"/>
      <c r="P24" s="9"/>
    </row>
    <row r="25" spans="1:16" ht="15.75">
      <c r="A25" s="67" t="s">
        <v>619</v>
      </c>
      <c r="B25" s="173" t="s">
        <v>74</v>
      </c>
      <c r="C25" s="173" t="s">
        <v>611</v>
      </c>
      <c r="D25" s="173" t="s">
        <v>620</v>
      </c>
      <c r="E25" s="191" t="s">
        <v>621</v>
      </c>
      <c r="F25" s="173" t="s">
        <v>1</v>
      </c>
      <c r="G25" s="174">
        <v>1</v>
      </c>
      <c r="H25" s="174"/>
      <c r="I25" s="174"/>
      <c r="J25" s="175">
        <f>G25</f>
        <v>1</v>
      </c>
      <c r="K25" s="176" t="s">
        <v>613</v>
      </c>
      <c r="L25" s="15"/>
      <c r="M25" s="15"/>
      <c r="N25" s="15"/>
      <c r="O25" s="15"/>
      <c r="P25" s="16"/>
    </row>
    <row r="26" spans="1:16" ht="15.75">
      <c r="A26" s="128"/>
      <c r="B26" s="11"/>
      <c r="C26" s="11"/>
      <c r="D26" s="11"/>
      <c r="E26" s="11"/>
      <c r="F26" s="11"/>
      <c r="G26" s="12"/>
      <c r="H26" s="12"/>
      <c r="I26" s="12"/>
      <c r="J26" s="13"/>
      <c r="K26" s="14"/>
      <c r="L26" s="15"/>
      <c r="M26" s="15"/>
      <c r="N26" s="15"/>
      <c r="O26" s="15"/>
      <c r="P26" s="16"/>
    </row>
    <row r="27" spans="1:16" ht="15.75">
      <c r="A27" s="128"/>
      <c r="B27" s="11"/>
      <c r="C27" s="11"/>
      <c r="D27" s="11"/>
      <c r="E27" s="11"/>
      <c r="F27" s="11"/>
      <c r="G27" s="12"/>
      <c r="H27" s="12"/>
      <c r="I27" s="12"/>
      <c r="J27" s="13"/>
      <c r="K27" s="162"/>
      <c r="L27" s="15"/>
      <c r="M27" s="15"/>
      <c r="N27" s="15"/>
      <c r="O27" s="15"/>
      <c r="P27" s="16"/>
    </row>
    <row r="28" spans="1:16" ht="15.75">
      <c r="A28" s="17"/>
      <c r="B28" s="18"/>
      <c r="C28" s="18"/>
      <c r="D28" s="18"/>
      <c r="E28" s="18"/>
      <c r="F28" s="20" t="s">
        <v>44</v>
      </c>
      <c r="G28" s="18"/>
      <c r="H28" s="20" t="s">
        <v>98</v>
      </c>
      <c r="I28" s="135">
        <f>ROUNDUP((J9+J10+J13+J14+J17+J18+J21+J22+J25)*0.25,0)</f>
        <v>3</v>
      </c>
      <c r="J28" s="18" t="s">
        <v>622</v>
      </c>
      <c r="K28" s="19"/>
      <c r="L28" s="8"/>
      <c r="M28" s="8"/>
      <c r="N28" s="8"/>
      <c r="O28" s="8"/>
      <c r="P28" s="9"/>
    </row>
    <row r="29" spans="1:16" ht="15.75">
      <c r="A29" s="17"/>
      <c r="B29" s="18"/>
      <c r="C29" s="18"/>
      <c r="D29" s="18"/>
      <c r="E29" s="18"/>
      <c r="F29" s="20" t="s">
        <v>434</v>
      </c>
      <c r="G29" s="18"/>
      <c r="H29" s="20" t="s">
        <v>217</v>
      </c>
      <c r="I29" s="135">
        <v>0</v>
      </c>
      <c r="J29" s="18"/>
      <c r="K29" s="19"/>
      <c r="L29" s="8"/>
      <c r="M29" s="8"/>
      <c r="N29" s="8"/>
      <c r="O29" s="8"/>
      <c r="P29" s="9"/>
    </row>
    <row r="30" spans="1:16" ht="15.75">
      <c r="A30" s="17"/>
      <c r="B30" s="18"/>
      <c r="C30" s="18"/>
      <c r="D30" s="18"/>
      <c r="E30" s="18"/>
      <c r="F30" s="20" t="s">
        <v>40</v>
      </c>
      <c r="G30" s="18"/>
      <c r="H30" s="20" t="s">
        <v>45</v>
      </c>
      <c r="I30" s="135">
        <v>0</v>
      </c>
      <c r="J30" s="18"/>
      <c r="K30" s="19"/>
      <c r="L30" s="8"/>
      <c r="M30" s="8"/>
      <c r="N30" s="8"/>
      <c r="O30" s="8"/>
      <c r="P30" s="9"/>
    </row>
    <row r="31" spans="1:16" ht="15.75">
      <c r="A31" s="17"/>
      <c r="B31" s="18"/>
      <c r="C31" s="18"/>
      <c r="D31" s="18"/>
      <c r="E31" s="18"/>
      <c r="F31" s="18"/>
      <c r="G31" s="18"/>
      <c r="H31" s="18"/>
      <c r="I31" s="18"/>
      <c r="J31" s="18"/>
      <c r="K31" s="19"/>
      <c r="L31" s="8"/>
      <c r="M31" s="8"/>
      <c r="N31" s="8"/>
      <c r="O31" s="8"/>
      <c r="P31" s="9"/>
    </row>
    <row r="32" spans="1:16" ht="15.75">
      <c r="A32" s="377" t="s">
        <v>46</v>
      </c>
      <c r="B32" s="378"/>
      <c r="C32" s="378"/>
      <c r="D32" s="378"/>
      <c r="E32" s="378"/>
      <c r="F32" s="378"/>
      <c r="G32" s="378"/>
      <c r="H32" s="378"/>
      <c r="I32" s="378"/>
      <c r="J32" s="22"/>
      <c r="K32" s="19"/>
      <c r="L32" s="8"/>
      <c r="M32" s="8"/>
      <c r="N32" s="8"/>
      <c r="O32" s="8"/>
      <c r="P32" s="9"/>
    </row>
    <row r="33" spans="1:16" ht="16.399999999999999" thickBot="1">
      <c r="A33" s="23"/>
      <c r="B33" s="24"/>
      <c r="C33" s="22"/>
      <c r="D33" s="22"/>
      <c r="E33" s="22"/>
      <c r="F33" s="22"/>
      <c r="G33" s="22"/>
      <c r="H33" s="22"/>
      <c r="I33" s="22"/>
      <c r="J33" s="22"/>
      <c r="K33" s="19"/>
      <c r="L33" s="25"/>
      <c r="M33" s="25"/>
      <c r="N33" s="25"/>
      <c r="O33" s="25"/>
      <c r="P33" s="26">
        <f>SUM(P7:P32)</f>
        <v>0</v>
      </c>
    </row>
    <row r="34" spans="1:16" ht="16.399999999999999" thickTop="1">
      <c r="A34" s="27" t="s">
        <v>47</v>
      </c>
      <c r="B34" s="379" t="s">
        <v>48</v>
      </c>
      <c r="C34" s="379"/>
      <c r="D34" s="379"/>
      <c r="E34" s="379" t="s">
        <v>49</v>
      </c>
      <c r="F34" s="379"/>
      <c r="G34" s="28" t="s">
        <v>50</v>
      </c>
      <c r="H34" s="28" t="s">
        <v>51</v>
      </c>
      <c r="I34" s="28" t="s">
        <v>52</v>
      </c>
      <c r="J34" s="28" t="s">
        <v>5</v>
      </c>
      <c r="K34" s="29"/>
    </row>
    <row r="35" spans="1:16" ht="222.05" customHeight="1">
      <c r="A35" s="31">
        <v>1</v>
      </c>
      <c r="B35" s="380" t="s">
        <v>104</v>
      </c>
      <c r="C35" s="381"/>
      <c r="D35" s="382"/>
      <c r="E35" s="383" t="s">
        <v>53</v>
      </c>
      <c r="F35" s="384"/>
      <c r="G35" s="24" t="s">
        <v>105</v>
      </c>
      <c r="H35" s="30">
        <f>K99</f>
        <v>4</v>
      </c>
      <c r="I35" s="24"/>
      <c r="J35" s="24"/>
      <c r="K35" s="32"/>
    </row>
    <row r="36" spans="1:16" ht="222.05" customHeight="1">
      <c r="A36" s="31">
        <v>2</v>
      </c>
      <c r="B36" s="380" t="s">
        <v>139</v>
      </c>
      <c r="C36" s="381"/>
      <c r="D36" s="382"/>
      <c r="E36" s="383" t="s">
        <v>140</v>
      </c>
      <c r="F36" s="384" t="s">
        <v>140</v>
      </c>
      <c r="G36" s="24" t="s">
        <v>141</v>
      </c>
      <c r="H36" s="24"/>
      <c r="I36" s="24"/>
      <c r="J36" s="24"/>
      <c r="K36" s="32"/>
    </row>
    <row r="37" spans="1:16" ht="222.05" customHeight="1">
      <c r="A37" s="31">
        <v>3</v>
      </c>
      <c r="B37" s="380" t="s">
        <v>142</v>
      </c>
      <c r="C37" s="381"/>
      <c r="D37" s="382"/>
      <c r="E37" s="383" t="s">
        <v>143</v>
      </c>
      <c r="F37" s="384" t="s">
        <v>143</v>
      </c>
      <c r="G37" s="24" t="s">
        <v>144</v>
      </c>
      <c r="H37" s="24"/>
      <c r="I37" s="24"/>
      <c r="J37" s="24"/>
      <c r="K37" s="32"/>
    </row>
    <row r="38" spans="1:16" ht="222.05" customHeight="1">
      <c r="A38" s="31">
        <v>4</v>
      </c>
      <c r="B38" s="380" t="s">
        <v>145</v>
      </c>
      <c r="C38" s="381"/>
      <c r="D38" s="382"/>
      <c r="E38" s="383" t="s">
        <v>146</v>
      </c>
      <c r="F38" s="384" t="s">
        <v>146</v>
      </c>
      <c r="G38" s="24" t="s">
        <v>38</v>
      </c>
      <c r="H38" s="24"/>
      <c r="I38" s="24"/>
      <c r="J38" s="24"/>
      <c r="K38" s="32"/>
    </row>
    <row r="39" spans="1:16" ht="222.05" customHeight="1">
      <c r="A39" s="31">
        <v>5</v>
      </c>
      <c r="B39" s="380" t="s">
        <v>147</v>
      </c>
      <c r="C39" s="381"/>
      <c r="D39" s="382"/>
      <c r="E39" s="383" t="s">
        <v>148</v>
      </c>
      <c r="F39" s="384" t="s">
        <v>148</v>
      </c>
      <c r="G39" s="24" t="s">
        <v>141</v>
      </c>
      <c r="H39" s="30"/>
      <c r="I39" s="24"/>
      <c r="J39" s="24"/>
      <c r="K39" s="32"/>
    </row>
    <row r="40" spans="1:16" ht="222.05" customHeight="1">
      <c r="A40" s="31">
        <v>6</v>
      </c>
      <c r="B40" s="380" t="s">
        <v>136</v>
      </c>
      <c r="C40" s="381"/>
      <c r="D40" s="382"/>
      <c r="E40" s="383" t="s">
        <v>137</v>
      </c>
      <c r="F40" s="384" t="s">
        <v>137</v>
      </c>
      <c r="G40" s="24" t="s">
        <v>54</v>
      </c>
      <c r="H40" s="30"/>
      <c r="I40" s="24"/>
      <c r="J40" s="24"/>
      <c r="K40" s="32"/>
    </row>
    <row r="41" spans="1:16" ht="222.05" customHeight="1">
      <c r="A41" s="31">
        <v>7</v>
      </c>
      <c r="B41" s="380" t="s">
        <v>149</v>
      </c>
      <c r="C41" s="381"/>
      <c r="D41" s="382"/>
      <c r="E41" s="383" t="s">
        <v>150</v>
      </c>
      <c r="F41" s="384" t="s">
        <v>150</v>
      </c>
      <c r="G41" s="24" t="s">
        <v>151</v>
      </c>
      <c r="H41" s="24"/>
      <c r="I41" s="24"/>
      <c r="J41" s="24"/>
      <c r="K41" s="32"/>
    </row>
    <row r="42" spans="1:16" ht="338.25" customHeight="1">
      <c r="A42" s="31">
        <v>8</v>
      </c>
      <c r="B42" s="380" t="s">
        <v>152</v>
      </c>
      <c r="C42" s="381" t="s">
        <v>152</v>
      </c>
      <c r="D42" s="382" t="s">
        <v>152</v>
      </c>
      <c r="E42" s="383" t="s">
        <v>153</v>
      </c>
      <c r="F42" s="384" t="s">
        <v>153</v>
      </c>
      <c r="G42" s="24" t="s">
        <v>45</v>
      </c>
      <c r="H42" s="24"/>
      <c r="I42" s="24"/>
      <c r="J42" s="24"/>
      <c r="K42" s="32"/>
    </row>
    <row r="43" spans="1:16" ht="398.95" customHeight="1">
      <c r="A43" s="31">
        <v>9</v>
      </c>
      <c r="B43" s="380" t="s">
        <v>154</v>
      </c>
      <c r="C43" s="381" t="s">
        <v>154</v>
      </c>
      <c r="D43" s="382" t="s">
        <v>154</v>
      </c>
      <c r="E43" s="383" t="s">
        <v>155</v>
      </c>
      <c r="F43" s="384" t="s">
        <v>155</v>
      </c>
      <c r="G43" s="24" t="s">
        <v>156</v>
      </c>
      <c r="H43" s="24"/>
      <c r="I43" s="24"/>
      <c r="J43" s="24"/>
      <c r="K43" s="32"/>
    </row>
    <row r="44" spans="1:16" ht="223.55" customHeight="1">
      <c r="A44" s="31">
        <v>10</v>
      </c>
      <c r="B44" s="380" t="s">
        <v>157</v>
      </c>
      <c r="C44" s="381" t="s">
        <v>157</v>
      </c>
      <c r="D44" s="382" t="s">
        <v>157</v>
      </c>
      <c r="E44" s="383" t="s">
        <v>158</v>
      </c>
      <c r="F44" s="384" t="s">
        <v>158</v>
      </c>
      <c r="G44" s="24" t="s">
        <v>156</v>
      </c>
      <c r="H44" s="24"/>
      <c r="I44" s="24"/>
      <c r="J44" s="24"/>
      <c r="K44" s="32"/>
    </row>
    <row r="45" spans="1:16" ht="222.05" customHeight="1">
      <c r="A45" s="31">
        <v>11</v>
      </c>
      <c r="B45" s="380" t="s">
        <v>159</v>
      </c>
      <c r="C45" s="381" t="s">
        <v>159</v>
      </c>
      <c r="D45" s="382" t="s">
        <v>159</v>
      </c>
      <c r="E45" s="383" t="s">
        <v>160</v>
      </c>
      <c r="F45" s="384" t="s">
        <v>160</v>
      </c>
      <c r="G45" s="24" t="s">
        <v>156</v>
      </c>
      <c r="H45" s="24"/>
      <c r="I45" s="24"/>
      <c r="J45" s="24"/>
      <c r="K45" s="32"/>
    </row>
    <row r="46" spans="1:16" ht="334.5" customHeight="1">
      <c r="A46" s="31">
        <v>12</v>
      </c>
      <c r="B46" s="380" t="s">
        <v>161</v>
      </c>
      <c r="C46" s="381" t="s">
        <v>161</v>
      </c>
      <c r="D46" s="382" t="s">
        <v>161</v>
      </c>
      <c r="E46" s="383" t="s">
        <v>162</v>
      </c>
      <c r="F46" s="384" t="s">
        <v>162</v>
      </c>
      <c r="G46" s="24" t="s">
        <v>156</v>
      </c>
      <c r="H46" s="30"/>
      <c r="I46" s="24"/>
      <c r="J46" s="24"/>
      <c r="K46" s="32"/>
    </row>
    <row r="47" spans="1:16" ht="237.8" customHeight="1">
      <c r="A47" s="31">
        <v>13</v>
      </c>
      <c r="B47" s="380" t="s">
        <v>163</v>
      </c>
      <c r="C47" s="381" t="s">
        <v>163</v>
      </c>
      <c r="D47" s="382" t="s">
        <v>163</v>
      </c>
      <c r="E47" s="383" t="s">
        <v>164</v>
      </c>
      <c r="F47" s="384" t="s">
        <v>164</v>
      </c>
      <c r="G47" s="24" t="s">
        <v>156</v>
      </c>
      <c r="H47" s="24"/>
      <c r="I47" s="24"/>
      <c r="J47" s="24"/>
      <c r="K47" s="32"/>
    </row>
    <row r="48" spans="1:16" ht="382.6" customHeight="1">
      <c r="A48" s="31">
        <v>14</v>
      </c>
      <c r="B48" s="380" t="s">
        <v>165</v>
      </c>
      <c r="C48" s="381" t="s">
        <v>165</v>
      </c>
      <c r="D48" s="382" t="s">
        <v>165</v>
      </c>
      <c r="E48" s="383" t="s">
        <v>166</v>
      </c>
      <c r="F48" s="384" t="s">
        <v>166</v>
      </c>
      <c r="G48" s="24" t="s">
        <v>156</v>
      </c>
      <c r="H48" s="24"/>
      <c r="I48" s="24"/>
      <c r="J48" s="24"/>
      <c r="K48" s="32"/>
    </row>
    <row r="49" spans="1:11" ht="255.8" customHeight="1">
      <c r="A49" s="31">
        <v>15</v>
      </c>
      <c r="B49" s="380" t="s">
        <v>167</v>
      </c>
      <c r="C49" s="381" t="s">
        <v>167</v>
      </c>
      <c r="D49" s="382" t="s">
        <v>167</v>
      </c>
      <c r="E49" s="383" t="s">
        <v>168</v>
      </c>
      <c r="F49" s="384" t="s">
        <v>168</v>
      </c>
      <c r="G49" s="24" t="s">
        <v>141</v>
      </c>
      <c r="H49" s="24"/>
      <c r="I49" s="24"/>
      <c r="J49" s="24"/>
      <c r="K49" s="32"/>
    </row>
    <row r="50" spans="1:11" ht="409.6" customHeight="1">
      <c r="A50" s="31">
        <v>16</v>
      </c>
      <c r="B50" s="380" t="s">
        <v>169</v>
      </c>
      <c r="C50" s="381" t="s">
        <v>169</v>
      </c>
      <c r="D50" s="382" t="s">
        <v>169</v>
      </c>
      <c r="E50" s="383" t="s">
        <v>170</v>
      </c>
      <c r="F50" s="384" t="s">
        <v>170</v>
      </c>
      <c r="G50" s="24" t="s">
        <v>45</v>
      </c>
      <c r="H50" s="24"/>
      <c r="I50" s="24"/>
      <c r="J50" s="24"/>
      <c r="K50" s="32"/>
    </row>
    <row r="51" spans="1:11" ht="103.6" customHeight="1">
      <c r="A51" s="31">
        <v>17</v>
      </c>
      <c r="B51" s="380" t="s">
        <v>171</v>
      </c>
      <c r="C51" s="381" t="s">
        <v>171</v>
      </c>
      <c r="D51" s="382" t="s">
        <v>171</v>
      </c>
      <c r="E51" s="383" t="s">
        <v>172</v>
      </c>
      <c r="F51" s="384" t="s">
        <v>172</v>
      </c>
      <c r="G51" s="24"/>
      <c r="H51" s="24"/>
      <c r="I51" s="24"/>
      <c r="J51" s="24"/>
      <c r="K51" s="32"/>
    </row>
    <row r="52" spans="1:11" ht="222.05" customHeight="1">
      <c r="A52" s="31">
        <v>17.100000000000001</v>
      </c>
      <c r="B52" s="380" t="s">
        <v>173</v>
      </c>
      <c r="C52" s="381" t="s">
        <v>173</v>
      </c>
      <c r="D52" s="382" t="s">
        <v>173</v>
      </c>
      <c r="E52" s="383" t="s">
        <v>174</v>
      </c>
      <c r="F52" s="384" t="s">
        <v>174</v>
      </c>
      <c r="G52" s="24" t="s">
        <v>141</v>
      </c>
      <c r="H52" s="24"/>
      <c r="I52" s="24"/>
      <c r="J52" s="24"/>
      <c r="K52" s="32"/>
    </row>
    <row r="53" spans="1:11" ht="222.05" customHeight="1">
      <c r="A53" s="31">
        <v>17.2</v>
      </c>
      <c r="B53" s="380" t="s">
        <v>175</v>
      </c>
      <c r="C53" s="381" t="s">
        <v>175</v>
      </c>
      <c r="D53" s="382" t="s">
        <v>175</v>
      </c>
      <c r="E53" s="383" t="s">
        <v>176</v>
      </c>
      <c r="F53" s="384" t="s">
        <v>176</v>
      </c>
      <c r="G53" s="24" t="s">
        <v>141</v>
      </c>
      <c r="H53" s="24"/>
      <c r="I53" s="24"/>
      <c r="J53" s="24"/>
      <c r="K53" s="32"/>
    </row>
    <row r="54" spans="1:11" ht="222.05" customHeight="1">
      <c r="A54" s="31">
        <v>17.3</v>
      </c>
      <c r="B54" s="380" t="s">
        <v>177</v>
      </c>
      <c r="C54" s="381" t="s">
        <v>177</v>
      </c>
      <c r="D54" s="382" t="s">
        <v>177</v>
      </c>
      <c r="E54" s="383" t="s">
        <v>178</v>
      </c>
      <c r="F54" s="384" t="s">
        <v>178</v>
      </c>
      <c r="G54" s="24" t="s">
        <v>141</v>
      </c>
      <c r="H54" s="30"/>
      <c r="I54" s="24"/>
      <c r="J54" s="24"/>
      <c r="K54" s="32"/>
    </row>
    <row r="55" spans="1:11" ht="300.8" customHeight="1">
      <c r="A55" s="31">
        <v>18</v>
      </c>
      <c r="B55" s="380" t="s">
        <v>179</v>
      </c>
      <c r="C55" s="381" t="s">
        <v>179</v>
      </c>
      <c r="D55" s="382" t="s">
        <v>179</v>
      </c>
      <c r="E55" s="383" t="s">
        <v>180</v>
      </c>
      <c r="F55" s="384" t="s">
        <v>180</v>
      </c>
      <c r="G55" s="24" t="s">
        <v>141</v>
      </c>
      <c r="H55" s="24"/>
      <c r="I55" s="24"/>
      <c r="J55" s="24"/>
      <c r="K55" s="32"/>
    </row>
    <row r="56" spans="1:11" ht="99" customHeight="1">
      <c r="A56" s="31">
        <v>19</v>
      </c>
      <c r="B56" s="380" t="s">
        <v>181</v>
      </c>
      <c r="C56" s="381" t="s">
        <v>181</v>
      </c>
      <c r="D56" s="382" t="s">
        <v>181</v>
      </c>
      <c r="E56" s="383" t="s">
        <v>182</v>
      </c>
      <c r="F56" s="384" t="s">
        <v>182</v>
      </c>
      <c r="G56" s="24"/>
      <c r="H56" s="24"/>
      <c r="I56" s="24"/>
      <c r="J56" s="24"/>
      <c r="K56" s="32"/>
    </row>
    <row r="57" spans="1:11" ht="222.05" customHeight="1">
      <c r="A57" s="31">
        <v>19.100000000000001</v>
      </c>
      <c r="B57" s="380" t="s">
        <v>183</v>
      </c>
      <c r="C57" s="381" t="s">
        <v>183</v>
      </c>
      <c r="D57" s="382" t="s">
        <v>183</v>
      </c>
      <c r="E57" s="383" t="s">
        <v>184</v>
      </c>
      <c r="F57" s="384" t="s">
        <v>184</v>
      </c>
      <c r="G57" s="24" t="s">
        <v>156</v>
      </c>
      <c r="H57" s="30"/>
      <c r="I57" s="24"/>
      <c r="J57" s="24"/>
      <c r="K57" s="32"/>
    </row>
    <row r="58" spans="1:11" ht="222.05" customHeight="1">
      <c r="A58" s="31">
        <v>19.2</v>
      </c>
      <c r="B58" s="380" t="s">
        <v>185</v>
      </c>
      <c r="C58" s="381" t="s">
        <v>185</v>
      </c>
      <c r="D58" s="382" t="s">
        <v>185</v>
      </c>
      <c r="E58" s="383" t="s">
        <v>186</v>
      </c>
      <c r="F58" s="384" t="s">
        <v>186</v>
      </c>
      <c r="G58" s="24" t="s">
        <v>156</v>
      </c>
      <c r="H58" s="24"/>
      <c r="I58" s="24"/>
      <c r="J58" s="24"/>
      <c r="K58" s="32"/>
    </row>
    <row r="59" spans="1:11" ht="222.05" customHeight="1">
      <c r="A59" s="31">
        <v>19.3</v>
      </c>
      <c r="B59" s="380" t="s">
        <v>187</v>
      </c>
      <c r="C59" s="381" t="s">
        <v>187</v>
      </c>
      <c r="D59" s="382" t="s">
        <v>187</v>
      </c>
      <c r="E59" s="383" t="s">
        <v>188</v>
      </c>
      <c r="F59" s="384" t="s">
        <v>188</v>
      </c>
      <c r="G59" s="24" t="s">
        <v>141</v>
      </c>
      <c r="H59" s="24"/>
      <c r="I59" s="24"/>
      <c r="J59" s="24"/>
      <c r="K59" s="32"/>
    </row>
    <row r="60" spans="1:11" ht="135" customHeight="1">
      <c r="A60" s="31">
        <v>20</v>
      </c>
      <c r="B60" s="380" t="s">
        <v>189</v>
      </c>
      <c r="C60" s="381" t="s">
        <v>189</v>
      </c>
      <c r="D60" s="382" t="s">
        <v>189</v>
      </c>
      <c r="E60" s="383" t="s">
        <v>190</v>
      </c>
      <c r="F60" s="384" t="s">
        <v>190</v>
      </c>
      <c r="G60" s="24" t="s">
        <v>141</v>
      </c>
      <c r="H60" s="24"/>
      <c r="I60" s="24"/>
      <c r="J60" s="24"/>
      <c r="K60" s="32"/>
    </row>
    <row r="61" spans="1:11" ht="222.05" customHeight="1">
      <c r="A61" s="31">
        <v>21</v>
      </c>
      <c r="B61" s="380" t="s">
        <v>191</v>
      </c>
      <c r="C61" s="381" t="s">
        <v>191</v>
      </c>
      <c r="D61" s="382" t="s">
        <v>191</v>
      </c>
      <c r="E61" s="383" t="s">
        <v>192</v>
      </c>
      <c r="F61" s="384" t="s">
        <v>192</v>
      </c>
      <c r="G61" s="24" t="s">
        <v>141</v>
      </c>
      <c r="H61" s="30"/>
      <c r="I61" s="24"/>
      <c r="J61" s="24"/>
      <c r="K61" s="32"/>
    </row>
    <row r="62" spans="1:11" ht="222.05" customHeight="1">
      <c r="A62" s="31">
        <v>22</v>
      </c>
      <c r="B62" s="380" t="s">
        <v>193</v>
      </c>
      <c r="C62" s="381" t="s">
        <v>193</v>
      </c>
      <c r="D62" s="382" t="s">
        <v>193</v>
      </c>
      <c r="E62" s="383" t="s">
        <v>194</v>
      </c>
      <c r="F62" s="384" t="s">
        <v>194</v>
      </c>
      <c r="G62" s="24" t="s">
        <v>156</v>
      </c>
      <c r="H62" s="30"/>
      <c r="I62" s="24"/>
      <c r="J62" s="24"/>
      <c r="K62" s="32"/>
    </row>
    <row r="63" spans="1:11" ht="222.05" customHeight="1">
      <c r="A63" s="31">
        <v>23</v>
      </c>
      <c r="B63" s="380" t="s">
        <v>195</v>
      </c>
      <c r="C63" s="381" t="s">
        <v>195</v>
      </c>
      <c r="D63" s="382" t="s">
        <v>195</v>
      </c>
      <c r="E63" s="383" t="s">
        <v>196</v>
      </c>
      <c r="F63" s="384" t="s">
        <v>196</v>
      </c>
      <c r="G63" s="24" t="s">
        <v>197</v>
      </c>
      <c r="H63" s="30"/>
      <c r="I63" s="24"/>
      <c r="J63" s="24"/>
      <c r="K63" s="32"/>
    </row>
    <row r="64" spans="1:11" ht="366.75" customHeight="1">
      <c r="A64" s="31">
        <v>24</v>
      </c>
      <c r="B64" s="386" t="s">
        <v>106</v>
      </c>
      <c r="C64" s="387" t="s">
        <v>106</v>
      </c>
      <c r="D64" s="388" t="s">
        <v>106</v>
      </c>
      <c r="E64" s="383" t="s">
        <v>55</v>
      </c>
      <c r="F64" s="384" t="s">
        <v>55</v>
      </c>
      <c r="G64" s="24" t="s">
        <v>56</v>
      </c>
      <c r="H64" s="30"/>
      <c r="I64" s="24"/>
      <c r="J64" s="24"/>
      <c r="K64" s="32"/>
    </row>
    <row r="65" spans="1:11" ht="222.05" customHeight="1">
      <c r="A65" s="31">
        <v>25</v>
      </c>
      <c r="B65" s="386" t="s">
        <v>198</v>
      </c>
      <c r="C65" s="387" t="s">
        <v>198</v>
      </c>
      <c r="D65" s="388" t="s">
        <v>198</v>
      </c>
      <c r="E65" s="383" t="s">
        <v>199</v>
      </c>
      <c r="F65" s="384" t="s">
        <v>199</v>
      </c>
      <c r="G65" s="24" t="s">
        <v>197</v>
      </c>
      <c r="H65" s="30"/>
      <c r="I65" s="24"/>
      <c r="J65" s="24"/>
      <c r="K65" s="32"/>
    </row>
    <row r="66" spans="1:11" ht="222.05" customHeight="1">
      <c r="A66" s="31">
        <v>26</v>
      </c>
      <c r="B66" s="380" t="s">
        <v>200</v>
      </c>
      <c r="C66" s="381" t="s">
        <v>200</v>
      </c>
      <c r="D66" s="382" t="s">
        <v>200</v>
      </c>
      <c r="E66" s="383" t="s">
        <v>201</v>
      </c>
      <c r="F66" s="384" t="s">
        <v>201</v>
      </c>
      <c r="G66" s="24" t="s">
        <v>45</v>
      </c>
      <c r="H66" s="24"/>
      <c r="I66" s="24"/>
      <c r="J66" s="24"/>
      <c r="K66" s="32"/>
    </row>
    <row r="67" spans="1:11" ht="222.05" customHeight="1">
      <c r="A67" s="31">
        <v>27</v>
      </c>
      <c r="B67" s="380" t="s">
        <v>202</v>
      </c>
      <c r="C67" s="381" t="s">
        <v>202</v>
      </c>
      <c r="D67" s="382" t="s">
        <v>202</v>
      </c>
      <c r="E67" s="383" t="s">
        <v>203</v>
      </c>
      <c r="F67" s="384" t="s">
        <v>203</v>
      </c>
      <c r="G67" s="24" t="s">
        <v>54</v>
      </c>
      <c r="H67" s="30"/>
      <c r="I67" s="24"/>
      <c r="J67" s="24"/>
      <c r="K67" s="32"/>
    </row>
    <row r="68" spans="1:11" ht="340.55" customHeight="1">
      <c r="A68" s="31">
        <v>28</v>
      </c>
      <c r="B68" s="380" t="s">
        <v>204</v>
      </c>
      <c r="C68" s="381" t="s">
        <v>204</v>
      </c>
      <c r="D68" s="382" t="s">
        <v>204</v>
      </c>
      <c r="E68" s="383" t="s">
        <v>205</v>
      </c>
      <c r="F68" s="384" t="s">
        <v>205</v>
      </c>
      <c r="G68" s="24" t="s">
        <v>38</v>
      </c>
      <c r="H68" s="30"/>
      <c r="I68" s="24"/>
      <c r="J68" s="24"/>
      <c r="K68" s="32"/>
    </row>
    <row r="69" spans="1:11" ht="222.05" customHeight="1">
      <c r="A69" s="31">
        <v>29</v>
      </c>
      <c r="B69" s="380" t="s">
        <v>206</v>
      </c>
      <c r="C69" s="381" t="s">
        <v>206</v>
      </c>
      <c r="D69" s="382" t="s">
        <v>206</v>
      </c>
      <c r="E69" s="383" t="s">
        <v>207</v>
      </c>
      <c r="F69" s="384" t="s">
        <v>207</v>
      </c>
      <c r="G69" s="24" t="s">
        <v>38</v>
      </c>
      <c r="H69" s="24"/>
      <c r="I69" s="24"/>
      <c r="J69" s="24"/>
      <c r="K69" s="32"/>
    </row>
    <row r="70" spans="1:11" ht="118.5" customHeight="1">
      <c r="A70" s="31">
        <v>30</v>
      </c>
      <c r="B70" s="380" t="s">
        <v>208</v>
      </c>
      <c r="C70" s="381" t="s">
        <v>208</v>
      </c>
      <c r="D70" s="382" t="s">
        <v>208</v>
      </c>
      <c r="E70" s="383" t="s">
        <v>209</v>
      </c>
      <c r="F70" s="384" t="s">
        <v>209</v>
      </c>
      <c r="G70" s="24" t="s">
        <v>38</v>
      </c>
      <c r="H70" s="30"/>
      <c r="I70" s="24"/>
      <c r="J70" s="24"/>
      <c r="K70" s="32"/>
    </row>
    <row r="71" spans="1:11" ht="222.05" customHeight="1">
      <c r="A71" s="31">
        <v>31</v>
      </c>
      <c r="B71" s="380" t="s">
        <v>210</v>
      </c>
      <c r="C71" s="381" t="s">
        <v>210</v>
      </c>
      <c r="D71" s="382" t="s">
        <v>210</v>
      </c>
      <c r="E71" s="383" t="s">
        <v>211</v>
      </c>
      <c r="F71" s="384" t="s">
        <v>211</v>
      </c>
      <c r="G71" s="24" t="s">
        <v>38</v>
      </c>
      <c r="H71" s="24"/>
      <c r="I71" s="24"/>
      <c r="J71" s="24"/>
      <c r="K71" s="32"/>
    </row>
    <row r="72" spans="1:11" ht="143.19999999999999" customHeight="1">
      <c r="A72" s="31">
        <v>32</v>
      </c>
      <c r="B72" s="380" t="s">
        <v>212</v>
      </c>
      <c r="C72" s="381" t="s">
        <v>212</v>
      </c>
      <c r="D72" s="382" t="s">
        <v>212</v>
      </c>
      <c r="E72" s="383" t="s">
        <v>213</v>
      </c>
      <c r="F72" s="384" t="s">
        <v>213</v>
      </c>
      <c r="G72" s="24" t="s">
        <v>214</v>
      </c>
      <c r="H72" s="24"/>
      <c r="I72" s="24"/>
      <c r="J72" s="24"/>
      <c r="K72" s="32"/>
    </row>
    <row r="73" spans="1:11" ht="261" customHeight="1">
      <c r="A73" s="31">
        <v>33</v>
      </c>
      <c r="B73" s="380" t="s">
        <v>215</v>
      </c>
      <c r="C73" s="381" t="s">
        <v>215</v>
      </c>
      <c r="D73" s="382" t="s">
        <v>215</v>
      </c>
      <c r="E73" s="383" t="s">
        <v>216</v>
      </c>
      <c r="F73" s="384" t="s">
        <v>216</v>
      </c>
      <c r="G73" s="24" t="s">
        <v>217</v>
      </c>
      <c r="H73" s="24"/>
      <c r="I73" s="24"/>
      <c r="J73" s="24"/>
      <c r="K73" s="32"/>
    </row>
    <row r="74" spans="1:11" ht="209.95" customHeight="1">
      <c r="A74" s="31">
        <v>34</v>
      </c>
      <c r="B74" s="380" t="s">
        <v>218</v>
      </c>
      <c r="C74" s="381" t="s">
        <v>218</v>
      </c>
      <c r="D74" s="382" t="s">
        <v>218</v>
      </c>
      <c r="E74" s="383" t="s">
        <v>219</v>
      </c>
      <c r="F74" s="384" t="s">
        <v>219</v>
      </c>
      <c r="G74" s="24" t="s">
        <v>220</v>
      </c>
      <c r="H74" s="24"/>
      <c r="I74" s="24"/>
      <c r="J74" s="24"/>
      <c r="K74" s="32"/>
    </row>
    <row r="75" spans="1:11" ht="209.3" customHeight="1">
      <c r="A75" s="31">
        <v>35</v>
      </c>
      <c r="B75" s="380" t="s">
        <v>218</v>
      </c>
      <c r="C75" s="381" t="s">
        <v>218</v>
      </c>
      <c r="D75" s="382" t="s">
        <v>218</v>
      </c>
      <c r="E75" s="383" t="s">
        <v>221</v>
      </c>
      <c r="F75" s="384" t="s">
        <v>221</v>
      </c>
      <c r="G75" s="24" t="s">
        <v>156</v>
      </c>
      <c r="H75" s="24"/>
      <c r="I75" s="24"/>
      <c r="J75" s="24"/>
      <c r="K75" s="32"/>
    </row>
    <row r="76" spans="1:11" ht="398.3" customHeight="1">
      <c r="A76" s="31">
        <v>36</v>
      </c>
      <c r="B76" s="380" t="s">
        <v>222</v>
      </c>
      <c r="C76" s="381" t="s">
        <v>222</v>
      </c>
      <c r="D76" s="382" t="s">
        <v>222</v>
      </c>
      <c r="E76" s="383" t="s">
        <v>223</v>
      </c>
      <c r="F76" s="384" t="s">
        <v>223</v>
      </c>
      <c r="G76" s="24" t="s">
        <v>224</v>
      </c>
      <c r="H76" s="24"/>
      <c r="I76" s="24"/>
      <c r="J76" s="24"/>
      <c r="K76" s="32"/>
    </row>
    <row r="77" spans="1:11" ht="238.6" customHeight="1">
      <c r="A77" s="31">
        <v>37</v>
      </c>
      <c r="B77" s="380" t="s">
        <v>225</v>
      </c>
      <c r="C77" s="381" t="s">
        <v>225</v>
      </c>
      <c r="D77" s="382" t="s">
        <v>225</v>
      </c>
      <c r="E77" s="383" t="s">
        <v>226</v>
      </c>
      <c r="F77" s="384" t="s">
        <v>226</v>
      </c>
      <c r="G77" s="24" t="s">
        <v>227</v>
      </c>
      <c r="H77" s="24"/>
      <c r="I77" s="24"/>
      <c r="J77" s="24"/>
      <c r="K77" s="32"/>
    </row>
    <row r="78" spans="1:11" ht="142.55000000000001" customHeight="1">
      <c r="A78" s="31">
        <v>38</v>
      </c>
      <c r="B78" s="380" t="s">
        <v>228</v>
      </c>
      <c r="C78" s="381" t="s">
        <v>228</v>
      </c>
      <c r="D78" s="382" t="s">
        <v>228</v>
      </c>
      <c r="E78" s="383" t="s">
        <v>229</v>
      </c>
      <c r="F78" s="384" t="s">
        <v>229</v>
      </c>
      <c r="G78" s="24"/>
      <c r="H78" s="24"/>
      <c r="I78" s="24"/>
      <c r="J78" s="24"/>
      <c r="K78" s="32"/>
    </row>
    <row r="79" spans="1:11" ht="115.55" customHeight="1">
      <c r="A79" s="31">
        <v>38.1</v>
      </c>
      <c r="B79" s="380" t="s">
        <v>230</v>
      </c>
      <c r="C79" s="381" t="s">
        <v>230</v>
      </c>
      <c r="D79" s="382" t="s">
        <v>230</v>
      </c>
      <c r="E79" s="383" t="s">
        <v>231</v>
      </c>
      <c r="F79" s="384" t="s">
        <v>231</v>
      </c>
      <c r="G79" s="24" t="s">
        <v>144</v>
      </c>
      <c r="H79" s="24"/>
      <c r="I79" s="24"/>
      <c r="J79" s="24"/>
      <c r="K79" s="32"/>
    </row>
    <row r="80" spans="1:11" ht="132.05000000000001" customHeight="1">
      <c r="A80" s="31">
        <v>38.200000000000003</v>
      </c>
      <c r="B80" s="380" t="s">
        <v>232</v>
      </c>
      <c r="C80" s="381" t="s">
        <v>232</v>
      </c>
      <c r="D80" s="382" t="s">
        <v>232</v>
      </c>
      <c r="E80" s="383" t="s">
        <v>233</v>
      </c>
      <c r="F80" s="384" t="s">
        <v>233</v>
      </c>
      <c r="G80" s="24" t="s">
        <v>45</v>
      </c>
      <c r="H80" s="24"/>
      <c r="I80" s="24"/>
      <c r="J80" s="24"/>
      <c r="K80" s="32"/>
    </row>
    <row r="81" spans="1:12" ht="222.05" customHeight="1">
      <c r="A81" s="31">
        <v>38.299999999999997</v>
      </c>
      <c r="B81" s="380" t="s">
        <v>234</v>
      </c>
      <c r="C81" s="381" t="s">
        <v>234</v>
      </c>
      <c r="D81" s="382" t="s">
        <v>234</v>
      </c>
      <c r="E81" s="383" t="s">
        <v>229</v>
      </c>
      <c r="F81" s="384" t="s">
        <v>229</v>
      </c>
      <c r="G81" s="24" t="s">
        <v>144</v>
      </c>
      <c r="H81" s="24"/>
      <c r="I81" s="24"/>
      <c r="J81" s="24"/>
      <c r="K81" s="32"/>
    </row>
    <row r="82" spans="1:12" ht="163.5" customHeight="1">
      <c r="A82" s="31">
        <v>38.4</v>
      </c>
      <c r="B82" s="380" t="s">
        <v>235</v>
      </c>
      <c r="C82" s="381" t="s">
        <v>235</v>
      </c>
      <c r="D82" s="382" t="s">
        <v>235</v>
      </c>
      <c r="E82" s="383" t="s">
        <v>236</v>
      </c>
      <c r="F82" s="384" t="s">
        <v>236</v>
      </c>
      <c r="G82" s="24" t="s">
        <v>45</v>
      </c>
      <c r="H82" s="24"/>
      <c r="I82" s="24"/>
      <c r="J82" s="24"/>
      <c r="K82" s="32"/>
    </row>
    <row r="83" spans="1:12" ht="129.80000000000001" customHeight="1">
      <c r="A83" s="31">
        <v>39</v>
      </c>
      <c r="B83" s="380" t="s">
        <v>237</v>
      </c>
      <c r="C83" s="381" t="s">
        <v>237</v>
      </c>
      <c r="D83" s="382" t="s">
        <v>237</v>
      </c>
      <c r="E83" s="383" t="s">
        <v>238</v>
      </c>
      <c r="F83" s="384" t="s">
        <v>238</v>
      </c>
      <c r="G83" s="24" t="s">
        <v>144</v>
      </c>
      <c r="H83" s="24"/>
      <c r="I83" s="24"/>
      <c r="J83" s="24"/>
      <c r="K83" s="32"/>
    </row>
    <row r="84" spans="1:12" ht="159.75" customHeight="1">
      <c r="A84" s="31">
        <v>40</v>
      </c>
      <c r="B84" s="380" t="s">
        <v>239</v>
      </c>
      <c r="C84" s="381" t="s">
        <v>239</v>
      </c>
      <c r="D84" s="382" t="s">
        <v>239</v>
      </c>
      <c r="E84" s="383" t="s">
        <v>240</v>
      </c>
      <c r="F84" s="384" t="s">
        <v>240</v>
      </c>
      <c r="G84" s="24" t="s">
        <v>214</v>
      </c>
      <c r="H84" s="24"/>
      <c r="I84" s="24"/>
      <c r="J84" s="24"/>
      <c r="K84" s="32"/>
    </row>
    <row r="85" spans="1:12" ht="189.85" customHeight="1">
      <c r="A85" s="31">
        <v>41</v>
      </c>
      <c r="B85" s="380" t="s">
        <v>241</v>
      </c>
      <c r="C85" s="381" t="s">
        <v>241</v>
      </c>
      <c r="D85" s="382" t="s">
        <v>241</v>
      </c>
      <c r="E85" s="383" t="s">
        <v>242</v>
      </c>
      <c r="F85" s="384" t="s">
        <v>242</v>
      </c>
      <c r="G85" s="24" t="s">
        <v>144</v>
      </c>
      <c r="H85" s="30"/>
      <c r="I85" s="24"/>
      <c r="J85" s="24"/>
      <c r="K85" s="32"/>
    </row>
    <row r="86" spans="1:12" ht="96.75" customHeight="1">
      <c r="A86" s="31">
        <v>41.1</v>
      </c>
      <c r="B86" s="380" t="s">
        <v>243</v>
      </c>
      <c r="C86" s="381" t="s">
        <v>243</v>
      </c>
      <c r="D86" s="382" t="s">
        <v>243</v>
      </c>
      <c r="E86" s="383" t="s">
        <v>244</v>
      </c>
      <c r="F86" s="384" t="s">
        <v>244</v>
      </c>
      <c r="G86" s="24" t="s">
        <v>245</v>
      </c>
      <c r="H86" s="30"/>
      <c r="I86" s="24"/>
      <c r="J86" s="24"/>
      <c r="K86" s="32"/>
    </row>
    <row r="87" spans="1:12" ht="179.2" customHeight="1">
      <c r="A87" s="31">
        <v>42</v>
      </c>
      <c r="B87" s="380" t="s">
        <v>246</v>
      </c>
      <c r="C87" s="381" t="s">
        <v>246</v>
      </c>
      <c r="D87" s="382" t="s">
        <v>246</v>
      </c>
      <c r="E87" s="383" t="s">
        <v>247</v>
      </c>
      <c r="F87" s="384" t="s">
        <v>247</v>
      </c>
      <c r="G87" s="24" t="s">
        <v>141</v>
      </c>
      <c r="H87" s="30"/>
      <c r="I87" s="24"/>
      <c r="J87" s="24"/>
      <c r="K87" s="32"/>
    </row>
    <row r="88" spans="1:12" ht="141.75" customHeight="1">
      <c r="A88" s="31">
        <v>43</v>
      </c>
      <c r="B88" s="380" t="s">
        <v>248</v>
      </c>
      <c r="C88" s="381" t="s">
        <v>248</v>
      </c>
      <c r="D88" s="382" t="s">
        <v>248</v>
      </c>
      <c r="E88" s="383" t="s">
        <v>249</v>
      </c>
      <c r="F88" s="384" t="s">
        <v>249</v>
      </c>
      <c r="G88" s="24" t="s">
        <v>38</v>
      </c>
      <c r="H88" s="30"/>
      <c r="I88" s="24"/>
      <c r="J88" s="24"/>
      <c r="K88" s="32"/>
    </row>
    <row r="89" spans="1:12" ht="146.94999999999999" customHeight="1">
      <c r="A89" s="31">
        <v>44</v>
      </c>
      <c r="B89" s="380" t="s">
        <v>250</v>
      </c>
      <c r="C89" s="381" t="s">
        <v>250</v>
      </c>
      <c r="D89" s="382" t="s">
        <v>250</v>
      </c>
      <c r="E89" s="383" t="s">
        <v>251</v>
      </c>
      <c r="F89" s="384" t="s">
        <v>251</v>
      </c>
      <c r="G89" s="24" t="s">
        <v>156</v>
      </c>
      <c r="H89" s="24"/>
      <c r="I89" s="24"/>
      <c r="J89" s="24"/>
      <c r="K89" s="32"/>
    </row>
    <row r="90" spans="1:12" ht="100.5" customHeight="1">
      <c r="A90" s="31">
        <v>45</v>
      </c>
      <c r="B90" s="380" t="s">
        <v>252</v>
      </c>
      <c r="C90" s="381" t="s">
        <v>252</v>
      </c>
      <c r="D90" s="382" t="s">
        <v>252</v>
      </c>
      <c r="E90" s="383" t="s">
        <v>253</v>
      </c>
      <c r="F90" s="384" t="s">
        <v>253</v>
      </c>
      <c r="G90" s="24" t="s">
        <v>141</v>
      </c>
      <c r="H90" s="24"/>
      <c r="I90" s="24"/>
      <c r="J90" s="24"/>
      <c r="K90" s="32"/>
    </row>
    <row r="91" spans="1:12" ht="15.75">
      <c r="A91" s="31">
        <v>46</v>
      </c>
      <c r="B91" s="380" t="s">
        <v>254</v>
      </c>
      <c r="C91" s="381"/>
      <c r="D91" s="382"/>
      <c r="E91" s="383" t="s">
        <v>254</v>
      </c>
      <c r="F91" s="384"/>
      <c r="G91" s="24" t="s">
        <v>141</v>
      </c>
      <c r="H91" s="24"/>
      <c r="I91" s="24"/>
      <c r="J91" s="24"/>
      <c r="K91" s="32"/>
    </row>
    <row r="92" spans="1:12">
      <c r="A92" s="33"/>
      <c r="B92" s="33"/>
      <c r="C92" s="33"/>
      <c r="F92" s="33"/>
      <c r="G92" s="33"/>
      <c r="H92" s="33"/>
      <c r="I92" s="33"/>
      <c r="J92" s="33"/>
      <c r="K92" s="33"/>
    </row>
    <row r="93" spans="1:12" ht="15.75">
      <c r="A93" s="397" t="s">
        <v>57</v>
      </c>
      <c r="B93" s="397"/>
      <c r="C93" s="397"/>
      <c r="D93" s="397"/>
      <c r="E93" s="397"/>
      <c r="F93" s="397"/>
      <c r="G93" s="397"/>
      <c r="H93" s="397"/>
      <c r="I93" s="397"/>
      <c r="J93" s="397"/>
      <c r="K93" s="398"/>
      <c r="L93" s="106"/>
    </row>
    <row r="94" spans="1:12" ht="15.75" thickBot="1">
      <c r="A94" s="399" t="s">
        <v>0</v>
      </c>
      <c r="B94" s="399"/>
      <c r="C94" s="399"/>
      <c r="D94" s="50" t="s">
        <v>58</v>
      </c>
      <c r="E94" s="50"/>
      <c r="F94" s="50" t="s">
        <v>50</v>
      </c>
      <c r="G94" s="50" t="s">
        <v>59</v>
      </c>
      <c r="H94" s="50" t="s">
        <v>60</v>
      </c>
      <c r="I94" s="50" t="s">
        <v>61</v>
      </c>
      <c r="J94" s="50"/>
      <c r="K94" s="107" t="s">
        <v>51</v>
      </c>
      <c r="L94" s="56"/>
    </row>
    <row r="95" spans="1:12" ht="16.55" customHeight="1">
      <c r="A95" s="395" t="s">
        <v>109</v>
      </c>
      <c r="B95" s="396"/>
      <c r="C95" s="396"/>
      <c r="D95" s="52"/>
      <c r="E95" s="52"/>
      <c r="F95" s="53"/>
      <c r="G95" s="54"/>
      <c r="H95" s="54"/>
      <c r="I95" s="54"/>
      <c r="J95" s="54"/>
      <c r="K95" s="108"/>
      <c r="L95" s="56"/>
    </row>
    <row r="96" spans="1:12">
      <c r="A96" s="389" t="s">
        <v>64</v>
      </c>
      <c r="B96" s="390"/>
      <c r="C96" s="390"/>
      <c r="D96" s="55"/>
      <c r="E96" s="55"/>
      <c r="F96" s="56"/>
      <c r="G96" s="57"/>
      <c r="H96" s="57"/>
      <c r="I96" s="57"/>
      <c r="J96" s="57"/>
      <c r="K96" s="109">
        <f>I28</f>
        <v>3</v>
      </c>
      <c r="L96" s="56"/>
    </row>
    <row r="97" spans="1:12">
      <c r="A97" s="389" t="s">
        <v>62</v>
      </c>
      <c r="B97" s="390"/>
      <c r="C97" s="390"/>
      <c r="D97" s="55"/>
      <c r="E97" s="55"/>
      <c r="F97" s="56"/>
      <c r="G97" s="57"/>
      <c r="H97" s="57"/>
      <c r="I97" s="57"/>
      <c r="J97" s="57"/>
      <c r="K97" s="33">
        <f>K96*10%</f>
        <v>0.30000000000000004</v>
      </c>
      <c r="L97" s="56"/>
    </row>
    <row r="98" spans="1:12">
      <c r="A98" s="391"/>
      <c r="B98" s="392"/>
      <c r="C98" s="392"/>
      <c r="D98" s="56"/>
      <c r="E98" s="55"/>
      <c r="F98" s="56"/>
      <c r="G98" s="57"/>
      <c r="H98" s="57"/>
      <c r="I98" s="57"/>
      <c r="J98" s="57"/>
      <c r="K98" s="109">
        <f>SUM(K96:K97)</f>
        <v>3.3</v>
      </c>
      <c r="L98" s="56"/>
    </row>
    <row r="99" spans="1:12" ht="15.75" thickBot="1">
      <c r="A99" s="393" t="s">
        <v>63</v>
      </c>
      <c r="B99" s="394"/>
      <c r="C99" s="394"/>
      <c r="D99" s="58"/>
      <c r="E99" s="58"/>
      <c r="F99" s="59" t="s">
        <v>98</v>
      </c>
      <c r="G99" s="60"/>
      <c r="H99" s="60"/>
      <c r="I99" s="60"/>
      <c r="J99" s="60"/>
      <c r="K99" s="110">
        <f>ROUNDUP(K98,0)</f>
        <v>4</v>
      </c>
      <c r="L99" s="56"/>
    </row>
  </sheetData>
  <mergeCells count="138">
    <mergeCell ref="A99:C99"/>
    <mergeCell ref="B91:D91"/>
    <mergeCell ref="E91:F91"/>
    <mergeCell ref="A93:K93"/>
    <mergeCell ref="A94:C94"/>
    <mergeCell ref="A95:C95"/>
    <mergeCell ref="A96:C96"/>
    <mergeCell ref="A97:C97"/>
    <mergeCell ref="A98:C98"/>
    <mergeCell ref="B88:D88"/>
    <mergeCell ref="E88:F88"/>
    <mergeCell ref="B89:D89"/>
    <mergeCell ref="E89:F89"/>
    <mergeCell ref="B90:D90"/>
    <mergeCell ref="E90:F90"/>
    <mergeCell ref="B85:D85"/>
    <mergeCell ref="E85:F85"/>
    <mergeCell ref="B86:D86"/>
    <mergeCell ref="E86:F86"/>
    <mergeCell ref="B87:D87"/>
    <mergeCell ref="E87:F87"/>
    <mergeCell ref="B82:D82"/>
    <mergeCell ref="E82:F82"/>
    <mergeCell ref="B83:D83"/>
    <mergeCell ref="E83:F83"/>
    <mergeCell ref="B84:D84"/>
    <mergeCell ref="E84:F84"/>
    <mergeCell ref="B79:D79"/>
    <mergeCell ref="E79:F79"/>
    <mergeCell ref="B80:D80"/>
    <mergeCell ref="E80:F80"/>
    <mergeCell ref="B81:D81"/>
    <mergeCell ref="E81:F81"/>
    <mergeCell ref="B76:D76"/>
    <mergeCell ref="E76:F76"/>
    <mergeCell ref="B77:D77"/>
    <mergeCell ref="E77:F77"/>
    <mergeCell ref="B78:D78"/>
    <mergeCell ref="E78:F78"/>
    <mergeCell ref="B73:D73"/>
    <mergeCell ref="E73:F73"/>
    <mergeCell ref="B74:D74"/>
    <mergeCell ref="E74:F74"/>
    <mergeCell ref="B75:D75"/>
    <mergeCell ref="E75:F75"/>
    <mergeCell ref="B70:D70"/>
    <mergeCell ref="E70:F70"/>
    <mergeCell ref="B71:D71"/>
    <mergeCell ref="E71:F71"/>
    <mergeCell ref="B72:D72"/>
    <mergeCell ref="E72:F72"/>
    <mergeCell ref="B67:D67"/>
    <mergeCell ref="E67:F67"/>
    <mergeCell ref="B68:D68"/>
    <mergeCell ref="E68:F68"/>
    <mergeCell ref="B69:D69"/>
    <mergeCell ref="E69:F69"/>
    <mergeCell ref="B64:D64"/>
    <mergeCell ref="E64:F64"/>
    <mergeCell ref="B65:D65"/>
    <mergeCell ref="E65:F65"/>
    <mergeCell ref="B66:D66"/>
    <mergeCell ref="E66:F66"/>
    <mergeCell ref="B61:D61"/>
    <mergeCell ref="E61:F61"/>
    <mergeCell ref="B62:D62"/>
    <mergeCell ref="E62:F62"/>
    <mergeCell ref="B63:D63"/>
    <mergeCell ref="E63:F63"/>
    <mergeCell ref="B58:D58"/>
    <mergeCell ref="E58:F58"/>
    <mergeCell ref="B59:D59"/>
    <mergeCell ref="E59:F59"/>
    <mergeCell ref="B60:D60"/>
    <mergeCell ref="E60:F60"/>
    <mergeCell ref="B55:D55"/>
    <mergeCell ref="E55:F55"/>
    <mergeCell ref="B56:D56"/>
    <mergeCell ref="E56:F56"/>
    <mergeCell ref="B57:D57"/>
    <mergeCell ref="E57:F57"/>
    <mergeCell ref="B52:D52"/>
    <mergeCell ref="E52:F52"/>
    <mergeCell ref="B53:D53"/>
    <mergeCell ref="E53:F53"/>
    <mergeCell ref="B54:D54"/>
    <mergeCell ref="E54:F54"/>
    <mergeCell ref="B49:D49"/>
    <mergeCell ref="E49:F49"/>
    <mergeCell ref="B50:D50"/>
    <mergeCell ref="E50:F50"/>
    <mergeCell ref="B51:D51"/>
    <mergeCell ref="E51:F51"/>
    <mergeCell ref="B46:D46"/>
    <mergeCell ref="E46:F46"/>
    <mergeCell ref="B47:D47"/>
    <mergeCell ref="E47:F47"/>
    <mergeCell ref="B48:D48"/>
    <mergeCell ref="E48:F48"/>
    <mergeCell ref="B43:D43"/>
    <mergeCell ref="E43:F43"/>
    <mergeCell ref="B44:D44"/>
    <mergeCell ref="E44:F44"/>
    <mergeCell ref="B45:D45"/>
    <mergeCell ref="E45:F45"/>
    <mergeCell ref="B40:D40"/>
    <mergeCell ref="E40:F40"/>
    <mergeCell ref="B41:D41"/>
    <mergeCell ref="E41:F41"/>
    <mergeCell ref="B42:D42"/>
    <mergeCell ref="E42:F42"/>
    <mergeCell ref="B37:D37"/>
    <mergeCell ref="E37:F37"/>
    <mergeCell ref="B38:D38"/>
    <mergeCell ref="E38:F38"/>
    <mergeCell ref="B39:D39"/>
    <mergeCell ref="E39:F39"/>
    <mergeCell ref="B34:D34"/>
    <mergeCell ref="E34:F34"/>
    <mergeCell ref="B35:D35"/>
    <mergeCell ref="E35:F35"/>
    <mergeCell ref="B36:D36"/>
    <mergeCell ref="E36:F36"/>
    <mergeCell ref="A7:K7"/>
    <mergeCell ref="A8:K8"/>
    <mergeCell ref="A12:K12"/>
    <mergeCell ref="A16:K16"/>
    <mergeCell ref="A20:K20"/>
    <mergeCell ref="A24:K24"/>
    <mergeCell ref="M2:N2"/>
    <mergeCell ref="B5:B6"/>
    <mergeCell ref="C5:C6"/>
    <mergeCell ref="D5:D6"/>
    <mergeCell ref="G5:I5"/>
    <mergeCell ref="J5:J6"/>
    <mergeCell ref="K5:K6"/>
    <mergeCell ref="L5:P5"/>
    <mergeCell ref="A32:I3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B2E30-7D61-4525-96D0-EAC59909EC9B}">
  <dimension ref="A1:X153"/>
  <sheetViews>
    <sheetView topLeftCell="A4" workbookViewId="0">
      <selection activeCell="H53" sqref="H53"/>
    </sheetView>
  </sheetViews>
  <sheetFormatPr defaultRowHeight="15.05"/>
  <sheetData>
    <row r="1" spans="1:24" ht="49.75">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c r="Q1" s="77"/>
      <c r="R1" s="77"/>
      <c r="S1" s="77"/>
      <c r="T1" s="77"/>
      <c r="U1" s="77"/>
      <c r="V1" s="77"/>
      <c r="W1" s="77"/>
      <c r="X1" s="77"/>
    </row>
    <row r="2" spans="1:24" ht="43.85" thickBot="1">
      <c r="A2" s="78" t="s">
        <v>19</v>
      </c>
      <c r="B2" s="79" t="s">
        <v>65</v>
      </c>
      <c r="C2" s="80" t="s">
        <v>623</v>
      </c>
      <c r="D2" s="81" t="s">
        <v>604</v>
      </c>
      <c r="E2" s="82" t="s">
        <v>605</v>
      </c>
      <c r="F2" s="83" t="s">
        <v>606</v>
      </c>
      <c r="G2" s="83" t="s">
        <v>316</v>
      </c>
      <c r="H2" s="84" t="s">
        <v>20</v>
      </c>
      <c r="I2" s="85">
        <v>8</v>
      </c>
      <c r="J2" s="84" t="s">
        <v>21</v>
      </c>
      <c r="K2" s="84" t="s">
        <v>22</v>
      </c>
      <c r="L2" s="86" t="s">
        <v>23</v>
      </c>
      <c r="M2" s="369" t="s">
        <v>608</v>
      </c>
      <c r="N2" s="370"/>
      <c r="O2" s="76"/>
      <c r="P2" s="75"/>
      <c r="Q2" s="77"/>
      <c r="R2" s="77"/>
      <c r="S2" s="77" t="s">
        <v>624</v>
      </c>
      <c r="T2" s="77" t="s">
        <v>625</v>
      </c>
      <c r="U2" s="77" t="s">
        <v>626</v>
      </c>
      <c r="V2" s="77" t="s">
        <v>625</v>
      </c>
      <c r="W2" s="77" t="s">
        <v>257</v>
      </c>
      <c r="X2" s="77"/>
    </row>
    <row r="3" spans="1:24">
      <c r="A3" s="1"/>
      <c r="B3" s="1"/>
      <c r="C3" s="1"/>
      <c r="D3" s="1"/>
      <c r="E3" s="1"/>
      <c r="F3" s="1"/>
      <c r="G3" s="1"/>
      <c r="H3" s="1"/>
      <c r="I3" s="1"/>
      <c r="J3" s="1"/>
      <c r="K3" s="1"/>
      <c r="L3" s="1"/>
      <c r="M3" s="1"/>
      <c r="N3" s="1"/>
      <c r="O3" s="1"/>
      <c r="P3" s="1"/>
      <c r="Q3" s="1"/>
      <c r="R3" s="1"/>
      <c r="S3" s="1"/>
      <c r="T3" s="1"/>
      <c r="U3" s="1"/>
      <c r="V3" s="1"/>
      <c r="W3" s="1"/>
      <c r="X3" s="1"/>
    </row>
    <row r="4" spans="1:24" ht="15.75" thickBot="1">
      <c r="A4" s="1"/>
      <c r="B4" s="1"/>
      <c r="C4" s="1"/>
      <c r="D4" s="1"/>
      <c r="E4" s="1"/>
      <c r="F4" s="1"/>
      <c r="G4" s="1"/>
      <c r="H4" s="1"/>
      <c r="I4" s="1"/>
      <c r="J4" s="1"/>
      <c r="K4" s="1"/>
      <c r="L4" s="1"/>
      <c r="M4" s="1"/>
      <c r="N4" s="1"/>
      <c r="O4" s="1"/>
      <c r="P4" s="1"/>
      <c r="Q4" s="1"/>
      <c r="R4" s="1"/>
      <c r="S4" s="1"/>
      <c r="T4" s="1"/>
      <c r="U4" s="1"/>
      <c r="V4" s="1"/>
      <c r="W4" s="1"/>
      <c r="X4" s="1"/>
    </row>
    <row r="5" spans="1:24" ht="16.399999999999999" thickTop="1">
      <c r="A5" s="2"/>
      <c r="B5" s="371" t="s">
        <v>24</v>
      </c>
      <c r="C5" s="371" t="s">
        <v>25</v>
      </c>
      <c r="D5" s="371" t="s">
        <v>26</v>
      </c>
      <c r="E5" s="3"/>
      <c r="F5" s="3"/>
      <c r="G5" s="371" t="s">
        <v>27</v>
      </c>
      <c r="H5" s="371"/>
      <c r="I5" s="371"/>
      <c r="J5" s="371" t="s">
        <v>28</v>
      </c>
      <c r="K5" s="373" t="s">
        <v>29</v>
      </c>
      <c r="L5" s="375" t="s">
        <v>30</v>
      </c>
      <c r="M5" s="375"/>
      <c r="N5" s="375"/>
      <c r="O5" s="375"/>
      <c r="P5" s="376"/>
      <c r="Q5" s="1"/>
      <c r="R5" s="1"/>
      <c r="S5" s="1"/>
      <c r="T5" s="1"/>
      <c r="U5" s="1"/>
      <c r="V5" s="1"/>
      <c r="W5" s="1"/>
      <c r="X5" s="1"/>
    </row>
    <row r="6" spans="1:24" ht="31.45">
      <c r="A6" s="4" t="s">
        <v>31</v>
      </c>
      <c r="B6" s="372"/>
      <c r="C6" s="372"/>
      <c r="D6" s="372"/>
      <c r="E6" s="5" t="s">
        <v>32</v>
      </c>
      <c r="F6" s="5" t="s">
        <v>33</v>
      </c>
      <c r="G6" s="5" t="s">
        <v>34</v>
      </c>
      <c r="H6" s="5" t="s">
        <v>35</v>
      </c>
      <c r="I6" s="5" t="s">
        <v>36</v>
      </c>
      <c r="J6" s="372"/>
      <c r="K6" s="374"/>
      <c r="L6" s="6" t="s">
        <v>1</v>
      </c>
      <c r="M6" s="6" t="s">
        <v>2</v>
      </c>
      <c r="N6" s="6" t="s">
        <v>37</v>
      </c>
      <c r="O6" s="6" t="s">
        <v>3</v>
      </c>
      <c r="P6" s="7" t="s">
        <v>4</v>
      </c>
      <c r="Q6" s="1"/>
      <c r="R6" s="1"/>
      <c r="S6" s="1"/>
      <c r="T6" s="1"/>
      <c r="U6" s="1"/>
      <c r="V6" s="1"/>
      <c r="W6" s="1"/>
      <c r="X6" s="1"/>
    </row>
    <row r="7" spans="1:24" ht="15.75">
      <c r="A7" s="410" t="s">
        <v>257</v>
      </c>
      <c r="B7" s="411"/>
      <c r="C7" s="411"/>
      <c r="D7" s="411"/>
      <c r="E7" s="411"/>
      <c r="F7" s="411"/>
      <c r="G7" s="411"/>
      <c r="H7" s="411"/>
      <c r="I7" s="411"/>
      <c r="J7" s="411"/>
      <c r="K7" s="412"/>
      <c r="L7" s="8"/>
      <c r="M7" s="8"/>
      <c r="N7" s="8"/>
      <c r="O7" s="8"/>
      <c r="P7" s="9"/>
      <c r="Q7" s="1"/>
      <c r="R7" s="1"/>
      <c r="S7" s="1"/>
      <c r="T7" s="1"/>
      <c r="U7" s="1"/>
      <c r="V7" s="1"/>
      <c r="W7" s="1"/>
      <c r="X7" s="1"/>
    </row>
    <row r="8" spans="1:24" ht="15.75">
      <c r="A8" s="410" t="s">
        <v>258</v>
      </c>
      <c r="B8" s="411"/>
      <c r="C8" s="411"/>
      <c r="D8" s="411"/>
      <c r="E8" s="411"/>
      <c r="F8" s="411"/>
      <c r="G8" s="411"/>
      <c r="H8" s="411"/>
      <c r="I8" s="411"/>
      <c r="J8" s="411"/>
      <c r="K8" s="412"/>
      <c r="L8" s="8"/>
      <c r="M8" s="8"/>
      <c r="N8" s="8"/>
      <c r="O8" s="8"/>
      <c r="P8" s="9"/>
      <c r="Q8" s="1"/>
      <c r="R8" s="1"/>
      <c r="S8" s="1"/>
      <c r="T8" s="1"/>
      <c r="U8" s="1"/>
      <c r="V8" s="1"/>
      <c r="W8" s="1"/>
      <c r="X8" s="1"/>
    </row>
    <row r="9" spans="1:24" ht="31.45">
      <c r="A9" s="67" t="s">
        <v>99</v>
      </c>
      <c r="B9" s="11" t="s">
        <v>87</v>
      </c>
      <c r="C9" s="11" t="s">
        <v>627</v>
      </c>
      <c r="D9" s="11" t="s">
        <v>628</v>
      </c>
      <c r="E9" s="11">
        <v>16</v>
      </c>
      <c r="F9" s="11" t="s">
        <v>38</v>
      </c>
      <c r="G9" s="12">
        <v>0.5</v>
      </c>
      <c r="H9" s="12">
        <v>0.2</v>
      </c>
      <c r="I9" s="12"/>
      <c r="J9" s="13">
        <v>0.1</v>
      </c>
      <c r="K9" s="162" t="s">
        <v>40</v>
      </c>
      <c r="L9" s="486">
        <v>1</v>
      </c>
      <c r="M9" s="486">
        <v>2</v>
      </c>
      <c r="N9" s="486">
        <v>2</v>
      </c>
      <c r="O9" s="486">
        <v>11.1</v>
      </c>
      <c r="P9" s="486">
        <v>44.4</v>
      </c>
      <c r="Q9" s="1"/>
      <c r="R9" s="1"/>
      <c r="S9" s="1"/>
      <c r="T9" s="1"/>
      <c r="U9" s="1"/>
      <c r="V9" s="1"/>
      <c r="W9" s="1"/>
      <c r="X9" s="1"/>
    </row>
    <row r="10" spans="1:24" ht="47.15">
      <c r="A10" s="67" t="s">
        <v>629</v>
      </c>
      <c r="B10" s="11" t="s">
        <v>72</v>
      </c>
      <c r="C10" s="11" t="s">
        <v>73</v>
      </c>
      <c r="D10" s="11" t="s">
        <v>630</v>
      </c>
      <c r="E10" s="11">
        <v>17</v>
      </c>
      <c r="F10" s="11" t="s">
        <v>156</v>
      </c>
      <c r="G10" s="12">
        <v>1</v>
      </c>
      <c r="H10" s="12"/>
      <c r="I10" s="12"/>
      <c r="J10" s="13">
        <v>1</v>
      </c>
      <c r="K10" s="14" t="s">
        <v>279</v>
      </c>
      <c r="L10" s="487"/>
      <c r="M10" s="487"/>
      <c r="N10" s="487"/>
      <c r="O10" s="487"/>
      <c r="P10" s="487"/>
      <c r="Q10" s="1"/>
      <c r="R10" s="1"/>
      <c r="S10" s="1"/>
      <c r="T10" s="1"/>
      <c r="U10" s="1"/>
      <c r="V10" s="1"/>
      <c r="W10" s="1"/>
      <c r="X10" s="1"/>
    </row>
    <row r="11" spans="1:24" ht="15.75">
      <c r="A11" s="128"/>
      <c r="B11" s="11"/>
      <c r="C11" s="11"/>
      <c r="D11" s="11"/>
      <c r="E11" s="11"/>
      <c r="F11" s="11"/>
      <c r="G11" s="12"/>
      <c r="H11" s="12"/>
      <c r="I11" s="12"/>
      <c r="J11" s="13"/>
      <c r="K11" s="162"/>
      <c r="L11" s="15"/>
      <c r="M11" s="15"/>
      <c r="N11" s="15"/>
      <c r="O11" s="15"/>
      <c r="P11" s="16"/>
      <c r="Q11" s="1"/>
      <c r="R11" s="1"/>
      <c r="S11" s="1"/>
      <c r="T11" s="1"/>
      <c r="U11" s="1"/>
      <c r="V11" s="1"/>
      <c r="W11" s="1"/>
      <c r="X11" s="1"/>
    </row>
    <row r="12" spans="1:24" ht="15.75">
      <c r="A12" s="410" t="s">
        <v>265</v>
      </c>
      <c r="B12" s="411"/>
      <c r="C12" s="411"/>
      <c r="D12" s="411"/>
      <c r="E12" s="411"/>
      <c r="F12" s="411"/>
      <c r="G12" s="411"/>
      <c r="H12" s="411"/>
      <c r="I12" s="411"/>
      <c r="J12" s="411"/>
      <c r="K12" s="412"/>
      <c r="L12" s="8"/>
      <c r="M12" s="8"/>
      <c r="N12" s="8"/>
      <c r="O12" s="8"/>
      <c r="P12" s="9"/>
      <c r="Q12" s="1"/>
      <c r="R12" s="1"/>
      <c r="S12" s="1"/>
      <c r="T12" s="1"/>
      <c r="U12" s="1"/>
      <c r="V12" s="1"/>
      <c r="W12" s="1"/>
      <c r="X12" s="1"/>
    </row>
    <row r="13" spans="1:24" ht="31.45">
      <c r="A13" s="67" t="s">
        <v>631</v>
      </c>
      <c r="B13" s="11" t="s">
        <v>74</v>
      </c>
      <c r="C13" s="11" t="s">
        <v>611</v>
      </c>
      <c r="D13" s="11" t="s">
        <v>632</v>
      </c>
      <c r="E13" s="11">
        <v>6</v>
      </c>
      <c r="F13" s="11" t="s">
        <v>156</v>
      </c>
      <c r="G13" s="12">
        <v>1</v>
      </c>
      <c r="H13" s="12"/>
      <c r="I13" s="12"/>
      <c r="J13" s="13">
        <v>1</v>
      </c>
      <c r="K13" s="14" t="s">
        <v>428</v>
      </c>
      <c r="L13" s="15">
        <v>1</v>
      </c>
      <c r="M13" s="15">
        <v>2</v>
      </c>
      <c r="N13" s="15">
        <v>5</v>
      </c>
      <c r="O13" s="15">
        <v>11.1</v>
      </c>
      <c r="P13" s="16">
        <v>111</v>
      </c>
      <c r="Q13" s="1"/>
      <c r="R13" s="1"/>
      <c r="S13" s="1"/>
      <c r="T13" s="1"/>
      <c r="U13" s="1"/>
      <c r="V13" s="1"/>
      <c r="W13" s="1"/>
      <c r="X13" s="1"/>
    </row>
    <row r="14" spans="1:24" ht="31.45">
      <c r="A14" s="67" t="s">
        <v>99</v>
      </c>
      <c r="B14" s="11" t="s">
        <v>93</v>
      </c>
      <c r="C14" s="11" t="s">
        <v>633</v>
      </c>
      <c r="D14" s="11" t="s">
        <v>634</v>
      </c>
      <c r="E14" s="11">
        <v>7</v>
      </c>
      <c r="F14" s="11" t="s">
        <v>38</v>
      </c>
      <c r="G14" s="12">
        <v>0.3</v>
      </c>
      <c r="H14" s="12">
        <v>0.4</v>
      </c>
      <c r="I14" s="12"/>
      <c r="J14" s="13">
        <v>0.12</v>
      </c>
      <c r="K14" s="162" t="s">
        <v>40</v>
      </c>
      <c r="L14" s="15"/>
      <c r="M14" s="15"/>
      <c r="N14" s="15"/>
      <c r="O14" s="15"/>
      <c r="P14" s="16"/>
      <c r="Q14" s="1"/>
      <c r="R14" s="1"/>
      <c r="S14" s="1"/>
      <c r="T14" s="1"/>
      <c r="U14" s="1"/>
      <c r="V14" s="1"/>
      <c r="W14" s="1"/>
      <c r="X14" s="1"/>
    </row>
    <row r="15" spans="1:24" ht="47.15">
      <c r="A15" s="67" t="s">
        <v>631</v>
      </c>
      <c r="B15" s="11" t="s">
        <v>72</v>
      </c>
      <c r="C15" s="11" t="s">
        <v>73</v>
      </c>
      <c r="D15" s="11" t="s">
        <v>635</v>
      </c>
      <c r="E15" s="11" t="s">
        <v>636</v>
      </c>
      <c r="F15" s="11" t="s">
        <v>156</v>
      </c>
      <c r="G15" s="12">
        <v>1</v>
      </c>
      <c r="H15" s="12"/>
      <c r="I15" s="12"/>
      <c r="J15" s="13">
        <v>1</v>
      </c>
      <c r="K15" s="14" t="s">
        <v>279</v>
      </c>
      <c r="L15" s="15">
        <v>1</v>
      </c>
      <c r="M15" s="15">
        <v>2</v>
      </c>
      <c r="N15" s="15">
        <v>2</v>
      </c>
      <c r="O15" s="15">
        <v>11.1</v>
      </c>
      <c r="P15" s="16">
        <v>44.4</v>
      </c>
      <c r="Q15" s="1"/>
      <c r="R15" s="1"/>
      <c r="S15" s="1"/>
      <c r="T15" s="1"/>
      <c r="U15" s="1"/>
      <c r="V15" s="1"/>
      <c r="W15" s="1"/>
      <c r="X15" s="1"/>
    </row>
    <row r="16" spans="1:24" ht="31.45">
      <c r="A16" s="67" t="s">
        <v>99</v>
      </c>
      <c r="B16" s="11" t="s">
        <v>93</v>
      </c>
      <c r="C16" s="11" t="s">
        <v>633</v>
      </c>
      <c r="D16" s="11" t="s">
        <v>637</v>
      </c>
      <c r="E16" s="11">
        <v>12</v>
      </c>
      <c r="F16" s="11" t="s">
        <v>38</v>
      </c>
      <c r="G16" s="12">
        <v>0.3</v>
      </c>
      <c r="H16" s="12">
        <v>0.4</v>
      </c>
      <c r="I16" s="12"/>
      <c r="J16" s="13">
        <v>0.12</v>
      </c>
      <c r="K16" s="162" t="s">
        <v>40</v>
      </c>
      <c r="L16" s="15"/>
      <c r="M16" s="15"/>
      <c r="N16" s="15"/>
      <c r="O16" s="15"/>
      <c r="P16" s="16"/>
      <c r="Q16" s="1"/>
      <c r="R16" s="1"/>
      <c r="S16" s="1"/>
      <c r="T16" s="1"/>
      <c r="U16" s="1"/>
      <c r="V16" s="1"/>
      <c r="W16" s="1"/>
      <c r="X16" s="1"/>
    </row>
    <row r="17" spans="1:24" ht="31.45">
      <c r="A17" s="67" t="s">
        <v>99</v>
      </c>
      <c r="B17" s="11" t="s">
        <v>93</v>
      </c>
      <c r="C17" s="11" t="s">
        <v>627</v>
      </c>
      <c r="D17" s="11" t="s">
        <v>635</v>
      </c>
      <c r="E17" s="11">
        <v>14</v>
      </c>
      <c r="F17" s="11" t="s">
        <v>38</v>
      </c>
      <c r="G17" s="12">
        <v>0.7</v>
      </c>
      <c r="H17" s="12">
        <v>0.2</v>
      </c>
      <c r="I17" s="12"/>
      <c r="J17" s="13">
        <v>0.13999999999999999</v>
      </c>
      <c r="K17" s="162" t="s">
        <v>40</v>
      </c>
      <c r="L17" s="15"/>
      <c r="M17" s="15"/>
      <c r="N17" s="15"/>
      <c r="O17" s="15"/>
      <c r="P17" s="16"/>
      <c r="Q17" s="1"/>
      <c r="R17" s="1"/>
      <c r="S17" s="1"/>
      <c r="T17" s="1"/>
      <c r="U17" s="1"/>
      <c r="V17" s="1"/>
      <c r="W17" s="1"/>
      <c r="X17" s="1"/>
    </row>
    <row r="18" spans="1:24" ht="31.45">
      <c r="A18" s="67" t="s">
        <v>534</v>
      </c>
      <c r="B18" s="11" t="s">
        <v>267</v>
      </c>
      <c r="C18" s="11" t="s">
        <v>42</v>
      </c>
      <c r="D18" s="11" t="s">
        <v>561</v>
      </c>
      <c r="E18" s="11">
        <v>15</v>
      </c>
      <c r="F18" s="11" t="s">
        <v>38</v>
      </c>
      <c r="G18" s="12">
        <v>1.5</v>
      </c>
      <c r="H18" s="12">
        <v>0.7</v>
      </c>
      <c r="I18" s="12"/>
      <c r="J18" s="13">
        <v>1.0499999999999998</v>
      </c>
      <c r="K18" s="162" t="s">
        <v>40</v>
      </c>
      <c r="L18" s="15"/>
      <c r="M18" s="15"/>
      <c r="N18" s="15"/>
      <c r="O18" s="15"/>
      <c r="P18" s="16"/>
      <c r="Q18" s="1"/>
      <c r="R18" s="1"/>
      <c r="S18" s="1"/>
      <c r="T18" s="1"/>
      <c r="U18" s="1"/>
      <c r="V18" s="1"/>
      <c r="W18" s="1"/>
      <c r="X18" s="1"/>
    </row>
    <row r="19" spans="1:24" ht="31.45">
      <c r="A19" s="67" t="s">
        <v>534</v>
      </c>
      <c r="B19" s="11" t="s">
        <v>267</v>
      </c>
      <c r="C19" s="11" t="s">
        <v>42</v>
      </c>
      <c r="D19" s="11" t="s">
        <v>561</v>
      </c>
      <c r="E19" s="11">
        <v>18</v>
      </c>
      <c r="F19" s="11" t="s">
        <v>38</v>
      </c>
      <c r="G19" s="12">
        <v>2</v>
      </c>
      <c r="H19" s="12">
        <v>0.7</v>
      </c>
      <c r="I19" s="12"/>
      <c r="J19" s="13">
        <v>1.4</v>
      </c>
      <c r="K19" s="162" t="s">
        <v>40</v>
      </c>
      <c r="L19" s="15"/>
      <c r="M19" s="15"/>
      <c r="N19" s="15"/>
      <c r="O19" s="15"/>
      <c r="P19" s="16"/>
      <c r="Q19" s="1"/>
      <c r="R19" s="1"/>
      <c r="S19" s="1"/>
      <c r="T19" s="1"/>
      <c r="U19" s="1"/>
      <c r="V19" s="1"/>
      <c r="W19" s="1"/>
      <c r="X19" s="1"/>
    </row>
    <row r="20" spans="1:24" ht="15.75">
      <c r="A20" s="128"/>
      <c r="B20" s="11"/>
      <c r="C20" s="11"/>
      <c r="D20" s="11"/>
      <c r="E20" s="11"/>
      <c r="F20" s="11"/>
      <c r="G20" s="12"/>
      <c r="H20" s="12"/>
      <c r="I20" s="12"/>
      <c r="J20" s="13"/>
      <c r="K20" s="14"/>
      <c r="L20" s="15"/>
      <c r="M20" s="15"/>
      <c r="N20" s="15"/>
      <c r="O20" s="15"/>
      <c r="P20" s="16"/>
      <c r="Q20" s="1"/>
      <c r="R20" s="1"/>
      <c r="S20" s="1"/>
      <c r="T20" s="1"/>
      <c r="U20" s="1"/>
      <c r="V20" s="1"/>
      <c r="W20" s="1"/>
      <c r="X20" s="1"/>
    </row>
    <row r="21" spans="1:24" ht="15.75">
      <c r="A21" s="410" t="s">
        <v>271</v>
      </c>
      <c r="B21" s="411"/>
      <c r="C21" s="411"/>
      <c r="D21" s="411"/>
      <c r="E21" s="411"/>
      <c r="F21" s="411"/>
      <c r="G21" s="411"/>
      <c r="H21" s="411"/>
      <c r="I21" s="411"/>
      <c r="J21" s="411"/>
      <c r="K21" s="412"/>
      <c r="L21" s="8"/>
      <c r="M21" s="8"/>
      <c r="N21" s="8"/>
      <c r="O21" s="8"/>
      <c r="P21" s="9"/>
      <c r="Q21" s="1"/>
      <c r="R21" s="1"/>
      <c r="S21" s="1"/>
      <c r="T21" s="1"/>
      <c r="U21" s="1"/>
      <c r="V21" s="1"/>
      <c r="W21" s="1"/>
      <c r="X21" s="1"/>
    </row>
    <row r="22" spans="1:24" ht="31.45">
      <c r="A22" s="67" t="s">
        <v>99</v>
      </c>
      <c r="B22" s="11" t="s">
        <v>74</v>
      </c>
      <c r="C22" s="11" t="s">
        <v>611</v>
      </c>
      <c r="D22" s="11" t="s">
        <v>638</v>
      </c>
      <c r="E22" s="11">
        <v>1</v>
      </c>
      <c r="F22" s="11" t="s">
        <v>156</v>
      </c>
      <c r="G22" s="12">
        <v>1</v>
      </c>
      <c r="H22" s="12"/>
      <c r="I22" s="12"/>
      <c r="J22" s="13">
        <v>1</v>
      </c>
      <c r="K22" s="14" t="s">
        <v>428</v>
      </c>
      <c r="L22" s="15">
        <v>1</v>
      </c>
      <c r="M22" s="15">
        <v>3</v>
      </c>
      <c r="N22" s="15">
        <v>2</v>
      </c>
      <c r="O22" s="15">
        <v>11.1</v>
      </c>
      <c r="P22" s="16">
        <v>66.599999999999994</v>
      </c>
      <c r="Q22" s="1"/>
      <c r="R22" s="1"/>
      <c r="S22" s="1"/>
      <c r="T22" s="1"/>
      <c r="U22" s="1"/>
      <c r="V22" s="1"/>
      <c r="W22" s="1"/>
      <c r="X22" s="1"/>
    </row>
    <row r="23" spans="1:24" ht="31.45">
      <c r="A23" s="128" t="s">
        <v>99</v>
      </c>
      <c r="B23" s="11" t="s">
        <v>289</v>
      </c>
      <c r="C23" s="11" t="s">
        <v>639</v>
      </c>
      <c r="D23" s="11" t="s">
        <v>640</v>
      </c>
      <c r="E23" s="11">
        <v>4</v>
      </c>
      <c r="F23" s="11" t="s">
        <v>38</v>
      </c>
      <c r="G23" s="12">
        <v>0.9</v>
      </c>
      <c r="H23" s="12">
        <v>0.4</v>
      </c>
      <c r="I23" s="12"/>
      <c r="J23" s="13">
        <v>0.36000000000000004</v>
      </c>
      <c r="K23" s="162" t="s">
        <v>40</v>
      </c>
      <c r="L23" s="15"/>
      <c r="M23" s="15"/>
      <c r="N23" s="15"/>
      <c r="O23" s="15"/>
      <c r="P23" s="16"/>
      <c r="Q23" s="1"/>
      <c r="R23" s="1"/>
      <c r="S23" s="1"/>
      <c r="T23" s="1"/>
      <c r="U23" s="1"/>
      <c r="V23" s="1"/>
      <c r="W23" s="1"/>
      <c r="X23" s="1"/>
    </row>
    <row r="24" spans="1:24" ht="31.45">
      <c r="A24" s="67" t="s">
        <v>99</v>
      </c>
      <c r="B24" s="11" t="s">
        <v>93</v>
      </c>
      <c r="C24" s="11" t="s">
        <v>633</v>
      </c>
      <c r="D24" s="11" t="s">
        <v>641</v>
      </c>
      <c r="E24" s="11">
        <v>13</v>
      </c>
      <c r="F24" s="11" t="s">
        <v>38</v>
      </c>
      <c r="G24" s="12">
        <v>0.6</v>
      </c>
      <c r="H24" s="12">
        <v>0.2</v>
      </c>
      <c r="I24" s="12"/>
      <c r="J24" s="13">
        <v>0.12</v>
      </c>
      <c r="K24" s="162" t="s">
        <v>40</v>
      </c>
      <c r="L24" s="15"/>
      <c r="M24" s="15"/>
      <c r="N24" s="15"/>
      <c r="O24" s="15"/>
      <c r="P24" s="16"/>
      <c r="Q24" s="1"/>
      <c r="R24" s="1"/>
      <c r="S24" s="1"/>
      <c r="T24" s="1"/>
      <c r="U24" s="1"/>
      <c r="V24" s="1"/>
      <c r="W24" s="1"/>
      <c r="X24" s="1"/>
    </row>
    <row r="25" spans="1:24" ht="15.75">
      <c r="A25" s="128"/>
      <c r="B25" s="11"/>
      <c r="C25" s="11"/>
      <c r="D25" s="11"/>
      <c r="E25" s="11"/>
      <c r="F25" s="11"/>
      <c r="G25" s="12"/>
      <c r="H25" s="12"/>
      <c r="I25" s="12"/>
      <c r="J25" s="13"/>
      <c r="K25" s="14"/>
      <c r="L25" s="15"/>
      <c r="M25" s="15"/>
      <c r="N25" s="15"/>
      <c r="O25" s="15"/>
      <c r="P25" s="16"/>
      <c r="Q25" s="1"/>
      <c r="R25" s="1"/>
      <c r="S25" s="1"/>
      <c r="T25" s="1"/>
      <c r="U25" s="1"/>
      <c r="V25" s="1"/>
      <c r="W25" s="1"/>
      <c r="X25" s="1"/>
    </row>
    <row r="26" spans="1:24" ht="15.75">
      <c r="A26" s="410" t="s">
        <v>272</v>
      </c>
      <c r="B26" s="411"/>
      <c r="C26" s="411"/>
      <c r="D26" s="411"/>
      <c r="E26" s="411"/>
      <c r="F26" s="411"/>
      <c r="G26" s="411"/>
      <c r="H26" s="411"/>
      <c r="I26" s="411"/>
      <c r="J26" s="411"/>
      <c r="K26" s="412"/>
      <c r="L26" s="8"/>
      <c r="M26" s="8"/>
      <c r="N26" s="8"/>
      <c r="O26" s="8"/>
      <c r="P26" s="9"/>
      <c r="Q26" s="1"/>
      <c r="R26" s="1"/>
      <c r="S26" s="1"/>
      <c r="T26" s="1"/>
      <c r="U26" s="1"/>
      <c r="V26" s="1"/>
      <c r="W26" s="1"/>
      <c r="X26" s="1"/>
    </row>
    <row r="27" spans="1:24" ht="31.45">
      <c r="A27" s="128" t="s">
        <v>99</v>
      </c>
      <c r="B27" s="11" t="s">
        <v>93</v>
      </c>
      <c r="C27" s="11" t="s">
        <v>633</v>
      </c>
      <c r="D27" s="11" t="s">
        <v>642</v>
      </c>
      <c r="E27" s="11">
        <v>3</v>
      </c>
      <c r="F27" s="11" t="s">
        <v>38</v>
      </c>
      <c r="G27" s="12">
        <v>0.3</v>
      </c>
      <c r="H27" s="12">
        <v>0.4</v>
      </c>
      <c r="I27" s="12"/>
      <c r="J27" s="13">
        <v>0.12</v>
      </c>
      <c r="K27" s="162" t="s">
        <v>40</v>
      </c>
      <c r="L27" s="15">
        <v>1</v>
      </c>
      <c r="M27" s="15">
        <v>5</v>
      </c>
      <c r="N27" s="15">
        <v>2</v>
      </c>
      <c r="O27" s="15">
        <v>11.1</v>
      </c>
      <c r="P27" s="16">
        <v>111</v>
      </c>
      <c r="Q27" s="1"/>
      <c r="R27" s="1"/>
      <c r="S27" s="1"/>
      <c r="T27" s="1"/>
      <c r="U27" s="1"/>
      <c r="V27" s="1"/>
      <c r="W27" s="1"/>
      <c r="X27" s="1"/>
    </row>
    <row r="28" spans="1:24" ht="31.45">
      <c r="A28" s="67" t="s">
        <v>99</v>
      </c>
      <c r="B28" s="11" t="s">
        <v>93</v>
      </c>
      <c r="C28" s="11" t="s">
        <v>633</v>
      </c>
      <c r="D28" s="11" t="s">
        <v>643</v>
      </c>
      <c r="E28" s="11">
        <v>8</v>
      </c>
      <c r="F28" s="11" t="s">
        <v>38</v>
      </c>
      <c r="G28" s="12">
        <v>0.8</v>
      </c>
      <c r="H28" s="12">
        <v>0.3</v>
      </c>
      <c r="I28" s="12"/>
      <c r="J28" s="13">
        <v>0.24</v>
      </c>
      <c r="K28" s="162" t="s">
        <v>40</v>
      </c>
      <c r="L28" s="15"/>
      <c r="M28" s="15"/>
      <c r="N28" s="15"/>
      <c r="O28" s="15"/>
      <c r="P28" s="16"/>
      <c r="Q28" s="1"/>
      <c r="R28" s="1"/>
      <c r="S28" s="1"/>
      <c r="T28" s="1"/>
      <c r="U28" s="1"/>
      <c r="V28" s="1"/>
      <c r="W28" s="1"/>
      <c r="X28" s="1"/>
    </row>
    <row r="29" spans="1:24" ht="15.75">
      <c r="A29" s="128"/>
      <c r="B29" s="11"/>
      <c r="C29" s="11"/>
      <c r="D29" s="11"/>
      <c r="E29" s="11"/>
      <c r="F29" s="11"/>
      <c r="G29" s="12"/>
      <c r="H29" s="12"/>
      <c r="I29" s="12"/>
      <c r="J29" s="13"/>
      <c r="K29" s="162"/>
      <c r="L29" s="15"/>
      <c r="M29" s="15"/>
      <c r="N29" s="15"/>
      <c r="O29" s="15"/>
      <c r="P29" s="16"/>
      <c r="Q29" s="1"/>
      <c r="R29" s="1"/>
      <c r="S29" s="1"/>
      <c r="T29" s="1"/>
      <c r="U29" s="1"/>
      <c r="V29" s="1"/>
      <c r="W29" s="1"/>
      <c r="X29" s="1"/>
    </row>
    <row r="30" spans="1:24" ht="15.75">
      <c r="A30" s="410" t="s">
        <v>273</v>
      </c>
      <c r="B30" s="411"/>
      <c r="C30" s="411"/>
      <c r="D30" s="411"/>
      <c r="E30" s="411"/>
      <c r="F30" s="411"/>
      <c r="G30" s="411"/>
      <c r="H30" s="411"/>
      <c r="I30" s="411"/>
      <c r="J30" s="411"/>
      <c r="K30" s="412"/>
      <c r="L30" s="8"/>
      <c r="M30" s="8"/>
      <c r="N30" s="8"/>
      <c r="O30" s="8"/>
      <c r="P30" s="9"/>
      <c r="Q30" s="1"/>
      <c r="R30" s="1"/>
      <c r="S30" s="1"/>
      <c r="T30" s="1"/>
      <c r="U30" s="1"/>
      <c r="V30" s="1"/>
      <c r="W30" s="1"/>
      <c r="X30" s="1"/>
    </row>
    <row r="31" spans="1:24" ht="47.15">
      <c r="A31" s="67" t="s">
        <v>631</v>
      </c>
      <c r="B31" s="11" t="s">
        <v>72</v>
      </c>
      <c r="C31" s="11" t="s">
        <v>73</v>
      </c>
      <c r="D31" s="11" t="s">
        <v>644</v>
      </c>
      <c r="E31" s="11" t="s">
        <v>645</v>
      </c>
      <c r="F31" s="11" t="s">
        <v>156</v>
      </c>
      <c r="G31" s="12">
        <v>1</v>
      </c>
      <c r="H31" s="12"/>
      <c r="I31" s="12"/>
      <c r="J31" s="13">
        <v>1</v>
      </c>
      <c r="K31" s="14" t="s">
        <v>279</v>
      </c>
      <c r="L31" s="15">
        <v>1</v>
      </c>
      <c r="M31" s="15">
        <v>2</v>
      </c>
      <c r="N31" s="15">
        <v>2</v>
      </c>
      <c r="O31" s="15">
        <v>11.1</v>
      </c>
      <c r="P31" s="16">
        <v>44.4</v>
      </c>
      <c r="Q31" s="1"/>
      <c r="R31" s="1"/>
      <c r="S31" s="1"/>
      <c r="T31" s="1"/>
      <c r="U31" s="1"/>
      <c r="V31" s="1"/>
      <c r="W31" s="1"/>
      <c r="X31" s="1"/>
    </row>
    <row r="32" spans="1:24" ht="31.45">
      <c r="A32" s="128" t="s">
        <v>99</v>
      </c>
      <c r="B32" s="11" t="s">
        <v>93</v>
      </c>
      <c r="C32" s="11" t="s">
        <v>633</v>
      </c>
      <c r="D32" s="11" t="s">
        <v>644</v>
      </c>
      <c r="E32" s="11">
        <v>9</v>
      </c>
      <c r="F32" s="11" t="s">
        <v>38</v>
      </c>
      <c r="G32" s="12">
        <v>0.3</v>
      </c>
      <c r="H32" s="12">
        <v>0.5</v>
      </c>
      <c r="I32" s="12"/>
      <c r="J32" s="13">
        <v>0.15</v>
      </c>
      <c r="K32" s="162" t="s">
        <v>40</v>
      </c>
      <c r="L32" s="15"/>
      <c r="M32" s="15"/>
      <c r="N32" s="15"/>
      <c r="O32" s="15"/>
      <c r="P32" s="16"/>
      <c r="Q32" s="1"/>
      <c r="R32" s="1"/>
      <c r="S32" s="1"/>
      <c r="T32" s="1"/>
      <c r="U32" s="1"/>
      <c r="V32" s="1"/>
      <c r="W32" s="1"/>
      <c r="X32" s="1"/>
    </row>
    <row r="33" spans="1:24" ht="31.45">
      <c r="A33" s="67" t="s">
        <v>99</v>
      </c>
      <c r="B33" s="11" t="s">
        <v>289</v>
      </c>
      <c r="C33" s="11" t="s">
        <v>639</v>
      </c>
      <c r="D33" s="11" t="s">
        <v>646</v>
      </c>
      <c r="E33" s="11">
        <v>10</v>
      </c>
      <c r="F33" s="11" t="s">
        <v>38</v>
      </c>
      <c r="G33" s="12">
        <v>0.3</v>
      </c>
      <c r="H33" s="12">
        <v>0.4</v>
      </c>
      <c r="I33" s="12"/>
      <c r="J33" s="13">
        <v>0.12</v>
      </c>
      <c r="K33" s="162" t="s">
        <v>40</v>
      </c>
      <c r="L33" s="15"/>
      <c r="M33" s="15"/>
      <c r="N33" s="15"/>
      <c r="O33" s="15"/>
      <c r="P33" s="16"/>
      <c r="Q33" s="1"/>
      <c r="R33" s="1"/>
      <c r="S33" s="1"/>
      <c r="T33" s="1"/>
      <c r="U33" s="1"/>
      <c r="V33" s="1"/>
      <c r="W33" s="1"/>
      <c r="X33" s="1"/>
    </row>
    <row r="34" spans="1:24" ht="15.75">
      <c r="A34" s="128"/>
      <c r="B34" s="11"/>
      <c r="C34" s="11"/>
      <c r="D34" s="11"/>
      <c r="E34" s="11"/>
      <c r="F34" s="11"/>
      <c r="G34" s="12"/>
      <c r="H34" s="12"/>
      <c r="I34" s="12"/>
      <c r="J34" s="13"/>
      <c r="K34" s="14"/>
      <c r="L34" s="15"/>
      <c r="M34" s="15"/>
      <c r="N34" s="15"/>
      <c r="O34" s="15"/>
      <c r="P34" s="16"/>
      <c r="Q34" s="1"/>
      <c r="R34" s="1"/>
      <c r="S34" s="1"/>
      <c r="T34" s="1"/>
      <c r="U34" s="1"/>
      <c r="V34" s="1"/>
      <c r="W34" s="1"/>
      <c r="X34" s="1"/>
    </row>
    <row r="35" spans="1:24" ht="15.75">
      <c r="A35" s="410" t="s">
        <v>647</v>
      </c>
      <c r="B35" s="411"/>
      <c r="C35" s="411"/>
      <c r="D35" s="411"/>
      <c r="E35" s="411"/>
      <c r="F35" s="411"/>
      <c r="G35" s="411"/>
      <c r="H35" s="411"/>
      <c r="I35" s="411"/>
      <c r="J35" s="411"/>
      <c r="K35" s="412"/>
      <c r="L35" s="8"/>
      <c r="M35" s="8"/>
      <c r="N35" s="8"/>
      <c r="O35" s="8"/>
      <c r="P35" s="9"/>
      <c r="Q35" s="1"/>
      <c r="R35" s="1"/>
      <c r="S35" s="1"/>
      <c r="T35" s="1"/>
      <c r="U35" s="1"/>
      <c r="V35" s="1"/>
      <c r="W35" s="1"/>
      <c r="X35" s="1"/>
    </row>
    <row r="36" spans="1:24" ht="47.15">
      <c r="A36" s="67" t="s">
        <v>581</v>
      </c>
      <c r="B36" s="11" t="s">
        <v>513</v>
      </c>
      <c r="C36" s="11" t="s">
        <v>647</v>
      </c>
      <c r="D36" s="11" t="s">
        <v>486</v>
      </c>
      <c r="E36" s="11">
        <v>2</v>
      </c>
      <c r="F36" s="11" t="s">
        <v>141</v>
      </c>
      <c r="G36" s="12">
        <v>252</v>
      </c>
      <c r="H36" s="12"/>
      <c r="I36" s="12"/>
      <c r="J36" s="13">
        <v>252</v>
      </c>
      <c r="K36" s="14" t="s">
        <v>648</v>
      </c>
      <c r="L36" s="15"/>
      <c r="M36" s="15"/>
      <c r="N36" s="15"/>
      <c r="O36" s="15"/>
      <c r="P36" s="16"/>
      <c r="Q36" s="1"/>
      <c r="R36" s="1"/>
      <c r="S36" s="1"/>
      <c r="T36" s="1"/>
      <c r="U36" s="1"/>
      <c r="V36" s="1"/>
      <c r="W36" s="1"/>
      <c r="X36" s="1"/>
    </row>
    <row r="37" spans="1:24" ht="31.45">
      <c r="A37" s="67" t="s">
        <v>649</v>
      </c>
      <c r="B37" s="11" t="s">
        <v>484</v>
      </c>
      <c r="C37" s="11" t="s">
        <v>650</v>
      </c>
      <c r="D37" s="11" t="s">
        <v>486</v>
      </c>
      <c r="E37" s="11">
        <v>2</v>
      </c>
      <c r="F37" s="11" t="s">
        <v>141</v>
      </c>
      <c r="G37" s="12">
        <v>252</v>
      </c>
      <c r="H37" s="12"/>
      <c r="I37" s="12"/>
      <c r="J37" s="13">
        <v>252</v>
      </c>
      <c r="K37" s="14" t="s">
        <v>588</v>
      </c>
      <c r="L37" s="15"/>
      <c r="M37" s="15"/>
      <c r="N37" s="15"/>
      <c r="O37" s="15"/>
      <c r="P37" s="16"/>
      <c r="Q37" s="1"/>
      <c r="R37" s="1"/>
      <c r="S37" s="1"/>
      <c r="T37" s="1"/>
      <c r="U37" s="1"/>
      <c r="V37" s="1"/>
      <c r="W37" s="1"/>
      <c r="X37" s="1"/>
    </row>
    <row r="38" spans="1:24" ht="15.75">
      <c r="A38" s="128"/>
      <c r="B38" s="11"/>
      <c r="C38" s="11"/>
      <c r="D38" s="11"/>
      <c r="E38" s="11"/>
      <c r="F38" s="11"/>
      <c r="G38" s="12"/>
      <c r="H38" s="12"/>
      <c r="I38" s="12"/>
      <c r="J38" s="13"/>
      <c r="K38" s="162"/>
      <c r="L38" s="15"/>
      <c r="M38" s="15"/>
      <c r="N38" s="15"/>
      <c r="O38" s="15"/>
      <c r="P38" s="16"/>
      <c r="Q38" s="1"/>
      <c r="R38" s="1"/>
      <c r="S38" s="1"/>
      <c r="T38" s="1"/>
      <c r="U38" s="1"/>
      <c r="V38" s="1"/>
      <c r="W38" s="1"/>
      <c r="X38" s="1"/>
    </row>
    <row r="39" spans="1:24" ht="15.75">
      <c r="A39" s="17"/>
      <c r="B39" s="18"/>
      <c r="C39" s="18"/>
      <c r="D39" s="18"/>
      <c r="E39" s="18"/>
      <c r="F39" s="20" t="s">
        <v>44</v>
      </c>
      <c r="G39" s="18"/>
      <c r="H39" s="20" t="s">
        <v>98</v>
      </c>
      <c r="I39" s="135">
        <v>2.5</v>
      </c>
      <c r="J39" s="18"/>
      <c r="K39" s="19"/>
      <c r="L39" s="8"/>
      <c r="M39" s="8"/>
      <c r="N39" s="8"/>
      <c r="O39" s="8"/>
      <c r="P39" s="9"/>
      <c r="Q39" s="1"/>
      <c r="R39" s="1"/>
      <c r="S39" s="1"/>
      <c r="T39" s="1"/>
      <c r="U39" s="1"/>
      <c r="V39" s="1"/>
      <c r="W39" s="1"/>
      <c r="X39" s="1"/>
    </row>
    <row r="40" spans="1:24" ht="15.75">
      <c r="A40" s="17"/>
      <c r="B40" s="18"/>
      <c r="C40" s="18"/>
      <c r="D40" s="18"/>
      <c r="E40" s="18"/>
      <c r="F40" s="20" t="s">
        <v>40</v>
      </c>
      <c r="G40" s="18"/>
      <c r="H40" s="20" t="s">
        <v>45</v>
      </c>
      <c r="I40" s="135">
        <v>4.0399999999999991</v>
      </c>
      <c r="J40" s="18"/>
      <c r="K40" s="19"/>
      <c r="L40" s="8"/>
      <c r="M40" s="8"/>
      <c r="N40" s="8"/>
      <c r="O40" s="8"/>
      <c r="P40" s="9"/>
      <c r="Q40" s="1"/>
      <c r="R40" s="1"/>
      <c r="S40" s="1"/>
      <c r="T40" s="1"/>
      <c r="U40" s="1"/>
      <c r="V40" s="1"/>
      <c r="W40" s="1"/>
      <c r="X40" s="1"/>
    </row>
    <row r="41" spans="1:24" ht="15.75">
      <c r="A41" s="17"/>
      <c r="B41" s="18"/>
      <c r="C41" s="18"/>
      <c r="D41" s="18"/>
      <c r="E41" s="18"/>
      <c r="F41" s="193" t="s">
        <v>488</v>
      </c>
      <c r="G41" s="193"/>
      <c r="H41" s="193" t="s">
        <v>217</v>
      </c>
      <c r="I41" s="194">
        <v>252</v>
      </c>
      <c r="J41" s="18"/>
      <c r="K41" s="19"/>
      <c r="L41" s="8"/>
      <c r="M41" s="8"/>
      <c r="N41" s="8"/>
      <c r="O41" s="8"/>
      <c r="P41" s="9"/>
      <c r="Q41" s="1"/>
      <c r="R41" s="1"/>
      <c r="S41" s="1"/>
      <c r="T41" s="1"/>
      <c r="U41" s="1"/>
      <c r="V41" s="1"/>
      <c r="W41" s="1"/>
      <c r="X41" s="1"/>
    </row>
    <row r="42" spans="1:24" ht="15.75">
      <c r="A42" s="17"/>
      <c r="B42" s="18"/>
      <c r="C42" s="18"/>
      <c r="D42" s="18"/>
      <c r="E42" s="18"/>
      <c r="F42" s="20" t="s">
        <v>648</v>
      </c>
      <c r="G42" s="18"/>
      <c r="H42" s="18" t="s">
        <v>141</v>
      </c>
      <c r="I42" s="135">
        <v>252</v>
      </c>
      <c r="J42" s="18"/>
      <c r="K42" s="19"/>
      <c r="L42" s="8"/>
      <c r="M42" s="8"/>
      <c r="N42" s="8"/>
      <c r="O42" s="8"/>
      <c r="P42" s="9"/>
      <c r="Q42" s="1"/>
      <c r="R42" s="1"/>
      <c r="S42" s="1"/>
      <c r="T42" s="1"/>
      <c r="U42" s="1"/>
      <c r="V42" s="1"/>
      <c r="W42" s="1"/>
      <c r="X42" s="1"/>
    </row>
    <row r="43" spans="1:24" ht="15.75">
      <c r="A43" s="17"/>
      <c r="B43" s="18"/>
      <c r="C43" s="18"/>
      <c r="D43" s="18"/>
      <c r="E43" s="18"/>
      <c r="F43" s="20"/>
      <c r="G43" s="18"/>
      <c r="H43" s="18"/>
      <c r="I43" s="135"/>
      <c r="J43" s="18"/>
      <c r="K43" s="19"/>
      <c r="L43" s="8"/>
      <c r="M43" s="8"/>
      <c r="N43" s="8"/>
      <c r="O43" s="8"/>
      <c r="P43" s="9"/>
      <c r="Q43" s="1"/>
      <c r="R43" s="1"/>
      <c r="S43" s="1"/>
      <c r="T43" s="1"/>
      <c r="U43" s="1"/>
      <c r="V43" s="1"/>
      <c r="W43" s="1"/>
      <c r="X43" s="1"/>
    </row>
    <row r="44" spans="1:24" ht="15.75">
      <c r="A44" s="17"/>
      <c r="B44" s="18"/>
      <c r="C44" s="18"/>
      <c r="D44" s="18"/>
      <c r="E44" s="18"/>
      <c r="F44" s="20"/>
      <c r="G44" s="18"/>
      <c r="H44" s="18"/>
      <c r="I44" s="135"/>
      <c r="J44" s="18"/>
      <c r="K44" s="19"/>
      <c r="L44" s="8"/>
      <c r="M44" s="8"/>
      <c r="N44" s="8"/>
      <c r="O44" s="8"/>
      <c r="P44" s="9"/>
      <c r="Q44" s="1"/>
      <c r="R44" s="1"/>
      <c r="S44" s="1"/>
      <c r="T44" s="1"/>
      <c r="U44" s="1"/>
      <c r="V44" s="1"/>
      <c r="W44" s="1"/>
      <c r="X44" s="1"/>
    </row>
    <row r="45" spans="1:24" ht="15.75">
      <c r="A45" s="17"/>
      <c r="B45" s="18"/>
      <c r="C45" s="18"/>
      <c r="D45" s="18"/>
      <c r="E45" s="18"/>
      <c r="F45" s="18"/>
      <c r="G45" s="18"/>
      <c r="H45" s="18"/>
      <c r="I45" s="18"/>
      <c r="J45" s="18"/>
      <c r="K45" s="19"/>
      <c r="L45" s="8"/>
      <c r="M45" s="8"/>
      <c r="N45" s="8"/>
      <c r="O45" s="8"/>
      <c r="P45" s="9"/>
      <c r="Q45" s="1"/>
      <c r="R45" s="1"/>
      <c r="S45" s="1"/>
      <c r="T45" s="1"/>
      <c r="U45" s="1"/>
      <c r="V45" s="1"/>
      <c r="W45" s="1"/>
      <c r="X45" s="1"/>
    </row>
    <row r="46" spans="1:24" ht="15.75">
      <c r="A46" s="377" t="s">
        <v>46</v>
      </c>
      <c r="B46" s="378"/>
      <c r="C46" s="378"/>
      <c r="D46" s="378"/>
      <c r="E46" s="378"/>
      <c r="F46" s="378"/>
      <c r="G46" s="378"/>
      <c r="H46" s="378"/>
      <c r="I46" s="378"/>
      <c r="J46" s="22"/>
      <c r="K46" s="19"/>
      <c r="L46" s="8"/>
      <c r="M46" s="8"/>
      <c r="N46" s="8"/>
      <c r="O46" s="8"/>
      <c r="P46" s="9"/>
      <c r="Q46" s="1"/>
      <c r="R46" s="1"/>
      <c r="S46" s="1"/>
      <c r="T46" s="1"/>
      <c r="U46" s="1"/>
      <c r="V46" s="1"/>
      <c r="W46" s="1"/>
      <c r="X46" s="1"/>
    </row>
    <row r="47" spans="1:24" ht="16.399999999999999" thickBot="1">
      <c r="A47" s="23"/>
      <c r="B47" s="24"/>
      <c r="C47" s="22"/>
      <c r="D47" s="22"/>
      <c r="E47" s="22"/>
      <c r="F47" s="22"/>
      <c r="G47" s="22"/>
      <c r="H47" s="22"/>
      <c r="I47" s="22"/>
      <c r="J47" s="22"/>
      <c r="K47" s="19"/>
      <c r="L47" s="25"/>
      <c r="M47" s="25"/>
      <c r="N47" s="25"/>
      <c r="O47" s="25"/>
      <c r="P47" s="26">
        <v>421.79999999999995</v>
      </c>
      <c r="Q47" s="1"/>
      <c r="R47" s="1"/>
      <c r="S47" s="1"/>
      <c r="T47" s="1"/>
      <c r="U47" s="1"/>
      <c r="V47" s="1"/>
      <c r="W47" s="1"/>
      <c r="X47" s="1"/>
    </row>
    <row r="48" spans="1:24" ht="30.8" thickTop="1">
      <c r="A48" s="27" t="s">
        <v>47</v>
      </c>
      <c r="B48" s="379" t="s">
        <v>48</v>
      </c>
      <c r="C48" s="379"/>
      <c r="D48" s="379"/>
      <c r="E48" s="379" t="s">
        <v>49</v>
      </c>
      <c r="F48" s="379"/>
      <c r="G48" s="28" t="s">
        <v>50</v>
      </c>
      <c r="H48" s="28" t="s">
        <v>51</v>
      </c>
      <c r="I48" s="28" t="s">
        <v>52</v>
      </c>
      <c r="J48" s="28" t="s">
        <v>5</v>
      </c>
      <c r="K48" s="29"/>
      <c r="L48" s="1"/>
      <c r="M48" s="1"/>
      <c r="N48" s="1"/>
      <c r="O48" s="1"/>
      <c r="P48" s="1"/>
      <c r="Q48" s="1"/>
      <c r="R48" s="1"/>
      <c r="S48" s="1"/>
      <c r="T48" s="1"/>
      <c r="U48" s="1"/>
      <c r="V48" s="1"/>
      <c r="W48" s="1"/>
      <c r="X48" s="1"/>
    </row>
    <row r="49" spans="1:24" ht="204.05" customHeight="1">
      <c r="A49" s="31">
        <v>1</v>
      </c>
      <c r="B49" s="380" t="s">
        <v>104</v>
      </c>
      <c r="C49" s="381"/>
      <c r="D49" s="382"/>
      <c r="E49" s="383" t="s">
        <v>53</v>
      </c>
      <c r="F49" s="384"/>
      <c r="G49" s="24" t="s">
        <v>105</v>
      </c>
      <c r="H49" s="30">
        <v>3</v>
      </c>
      <c r="I49" s="24"/>
      <c r="J49" s="24"/>
      <c r="K49" s="32"/>
      <c r="L49" s="1"/>
      <c r="M49" s="1"/>
      <c r="N49" s="1"/>
      <c r="O49" s="1"/>
      <c r="P49" s="1"/>
      <c r="Q49" s="1"/>
      <c r="R49" s="1"/>
      <c r="S49" s="1"/>
      <c r="T49" s="1"/>
      <c r="U49" s="1"/>
      <c r="V49" s="1"/>
      <c r="W49" s="1"/>
      <c r="X49" s="1"/>
    </row>
    <row r="50" spans="1:24" ht="100.35" customHeight="1">
      <c r="A50" s="31">
        <v>5</v>
      </c>
      <c r="B50" s="380" t="s">
        <v>147</v>
      </c>
      <c r="C50" s="381"/>
      <c r="D50" s="382"/>
      <c r="E50" s="383" t="s">
        <v>148</v>
      </c>
      <c r="F50" s="384" t="s">
        <v>148</v>
      </c>
      <c r="G50" s="24" t="s">
        <v>141</v>
      </c>
      <c r="H50" s="30">
        <v>278</v>
      </c>
      <c r="I50" s="24"/>
      <c r="J50" s="24"/>
      <c r="K50" s="32"/>
      <c r="L50" s="1"/>
      <c r="M50" s="1"/>
      <c r="N50" s="1"/>
      <c r="O50" s="1"/>
      <c r="P50" s="1"/>
      <c r="Q50" s="1"/>
      <c r="R50" s="1"/>
      <c r="S50" s="1"/>
      <c r="T50" s="1"/>
      <c r="U50" s="1"/>
      <c r="V50" s="1"/>
      <c r="W50" s="1"/>
      <c r="X50" s="1"/>
    </row>
    <row r="51" spans="1:24" ht="91.35" customHeight="1">
      <c r="A51" s="31">
        <v>6</v>
      </c>
      <c r="B51" s="380" t="s">
        <v>136</v>
      </c>
      <c r="C51" s="381"/>
      <c r="D51" s="382"/>
      <c r="E51" s="383" t="s">
        <v>137</v>
      </c>
      <c r="F51" s="384" t="s">
        <v>137</v>
      </c>
      <c r="G51" s="24" t="s">
        <v>54</v>
      </c>
      <c r="H51" s="30">
        <v>464</v>
      </c>
      <c r="I51" s="24"/>
      <c r="J51" s="24"/>
      <c r="K51" s="32"/>
      <c r="L51" s="1"/>
      <c r="M51" s="1"/>
      <c r="N51" s="1"/>
      <c r="O51" s="1"/>
      <c r="P51" s="1"/>
      <c r="Q51" s="1"/>
      <c r="R51" s="1"/>
      <c r="S51" s="1"/>
      <c r="T51" s="1"/>
      <c r="U51" s="1"/>
      <c r="V51" s="1"/>
      <c r="W51" s="1"/>
      <c r="X51" s="1"/>
    </row>
    <row r="52" spans="1:24" ht="108.65" customHeight="1">
      <c r="A52" s="31">
        <v>24</v>
      </c>
      <c r="B52" s="386" t="s">
        <v>106</v>
      </c>
      <c r="C52" s="387" t="s">
        <v>106</v>
      </c>
      <c r="D52" s="388" t="s">
        <v>106</v>
      </c>
      <c r="E52" s="383" t="s">
        <v>55</v>
      </c>
      <c r="F52" s="384" t="s">
        <v>55</v>
      </c>
      <c r="G52" s="24" t="s">
        <v>56</v>
      </c>
      <c r="H52" s="30">
        <v>3</v>
      </c>
      <c r="I52" s="24"/>
      <c r="J52" s="24"/>
      <c r="K52" s="32"/>
      <c r="L52" s="1"/>
      <c r="M52" s="1"/>
      <c r="N52" s="1"/>
      <c r="O52" s="1"/>
      <c r="P52" s="1"/>
      <c r="Q52" s="1"/>
      <c r="R52" s="1"/>
      <c r="S52" s="1"/>
      <c r="T52" s="1"/>
      <c r="U52" s="1"/>
      <c r="V52" s="1"/>
      <c r="W52" s="1"/>
      <c r="X52" s="1"/>
    </row>
    <row r="53" spans="1:24" ht="49.75" customHeight="1">
      <c r="A53" s="195">
        <v>46</v>
      </c>
      <c r="B53" s="488" t="s">
        <v>490</v>
      </c>
      <c r="C53" s="489"/>
      <c r="D53" s="490"/>
      <c r="E53" s="491" t="s">
        <v>490</v>
      </c>
      <c r="F53" s="492"/>
      <c r="G53" s="196" t="s">
        <v>141</v>
      </c>
      <c r="H53" s="197">
        <v>278</v>
      </c>
      <c r="I53" s="196"/>
      <c r="J53" s="196"/>
      <c r="K53" s="198"/>
      <c r="L53" s="1"/>
      <c r="M53" s="1"/>
      <c r="N53" s="1"/>
      <c r="O53" s="1"/>
      <c r="P53" s="1"/>
      <c r="Q53" s="1"/>
      <c r="R53" s="1"/>
      <c r="S53" s="1"/>
      <c r="T53" s="1"/>
      <c r="U53" s="1"/>
      <c r="V53" s="1"/>
      <c r="W53" s="1"/>
      <c r="X53" s="1"/>
    </row>
    <row r="54" spans="1:24">
      <c r="A54" s="33"/>
      <c r="B54" s="33"/>
      <c r="C54" s="33"/>
      <c r="D54" s="1"/>
      <c r="E54" s="1"/>
      <c r="F54" s="33"/>
      <c r="G54" s="33"/>
      <c r="H54" s="33"/>
      <c r="I54" s="33"/>
      <c r="J54" s="33"/>
      <c r="K54" s="33"/>
      <c r="L54" s="1"/>
      <c r="M54" s="1"/>
      <c r="N54" s="1"/>
      <c r="O54" s="1"/>
      <c r="P54" s="1"/>
      <c r="Q54" s="1"/>
      <c r="R54" s="1"/>
      <c r="S54" s="1"/>
      <c r="T54" s="1"/>
      <c r="U54" s="1"/>
      <c r="V54" s="1"/>
      <c r="W54" s="1"/>
      <c r="X54" s="1"/>
    </row>
    <row r="55" spans="1:24" ht="15.75">
      <c r="A55" s="397" t="s">
        <v>57</v>
      </c>
      <c r="B55" s="397"/>
      <c r="C55" s="397"/>
      <c r="D55" s="397"/>
      <c r="E55" s="397"/>
      <c r="F55" s="397"/>
      <c r="G55" s="397"/>
      <c r="H55" s="397"/>
      <c r="I55" s="397"/>
      <c r="J55" s="397"/>
      <c r="K55" s="398"/>
      <c r="L55" s="106"/>
      <c r="M55" s="1"/>
      <c r="N55" s="1"/>
      <c r="O55" s="1"/>
      <c r="P55" s="1"/>
      <c r="Q55" s="1"/>
      <c r="R55" s="1"/>
      <c r="S55" s="1"/>
      <c r="T55" s="1"/>
      <c r="U55" s="1"/>
      <c r="V55" s="1"/>
      <c r="W55" s="1"/>
      <c r="X55" s="1"/>
    </row>
    <row r="56" spans="1:24" ht="15.75" thickBot="1">
      <c r="A56" s="399" t="s">
        <v>0</v>
      </c>
      <c r="B56" s="399"/>
      <c r="C56" s="399"/>
      <c r="D56" s="50" t="s">
        <v>58</v>
      </c>
      <c r="E56" s="50"/>
      <c r="F56" s="50" t="s">
        <v>50</v>
      </c>
      <c r="G56" s="50" t="s">
        <v>59</v>
      </c>
      <c r="H56" s="50" t="s">
        <v>60</v>
      </c>
      <c r="I56" s="50" t="s">
        <v>61</v>
      </c>
      <c r="J56" s="50"/>
      <c r="K56" s="107" t="s">
        <v>51</v>
      </c>
      <c r="L56" s="56"/>
      <c r="M56" s="1"/>
      <c r="N56" s="1"/>
      <c r="O56" s="1"/>
      <c r="P56" s="1"/>
      <c r="Q56" s="1"/>
      <c r="R56" s="1"/>
      <c r="S56" s="1"/>
      <c r="T56" s="1"/>
      <c r="U56" s="1"/>
      <c r="V56" s="1"/>
      <c r="W56" s="1"/>
      <c r="X56" s="1"/>
    </row>
    <row r="57" spans="1:24">
      <c r="A57" s="395" t="s">
        <v>109</v>
      </c>
      <c r="B57" s="396"/>
      <c r="C57" s="396"/>
      <c r="D57" s="52"/>
      <c r="E57" s="52"/>
      <c r="F57" s="53"/>
      <c r="G57" s="54"/>
      <c r="H57" s="54"/>
      <c r="I57" s="54"/>
      <c r="J57" s="54"/>
      <c r="K57" s="108"/>
      <c r="L57" s="56"/>
      <c r="M57" s="1"/>
      <c r="N57" s="1"/>
      <c r="O57" s="1"/>
      <c r="P57" s="1"/>
      <c r="Q57" s="1"/>
      <c r="R57" s="1"/>
      <c r="S57" s="1"/>
      <c r="T57" s="1"/>
      <c r="U57" s="1"/>
      <c r="V57" s="1"/>
      <c r="W57" s="1"/>
      <c r="X57" s="1"/>
    </row>
    <row r="58" spans="1:24">
      <c r="A58" s="389" t="s">
        <v>64</v>
      </c>
      <c r="B58" s="390"/>
      <c r="C58" s="390"/>
      <c r="D58" s="55"/>
      <c r="E58" s="55"/>
      <c r="F58" s="56"/>
      <c r="G58" s="57"/>
      <c r="H58" s="57"/>
      <c r="I58" s="57"/>
      <c r="J58" s="57"/>
      <c r="K58" s="109">
        <v>2.5</v>
      </c>
      <c r="L58" s="56"/>
      <c r="M58" s="1"/>
      <c r="N58" s="1"/>
      <c r="O58" s="1"/>
      <c r="P58" s="1"/>
      <c r="Q58" s="1"/>
      <c r="R58" s="1"/>
      <c r="S58" s="1"/>
      <c r="T58" s="1"/>
      <c r="U58" s="1"/>
      <c r="V58" s="1"/>
      <c r="W58" s="1"/>
      <c r="X58" s="1"/>
    </row>
    <row r="59" spans="1:24">
      <c r="A59" s="389" t="s">
        <v>62</v>
      </c>
      <c r="B59" s="390"/>
      <c r="C59" s="390"/>
      <c r="D59" s="55"/>
      <c r="E59" s="55"/>
      <c r="F59" s="56"/>
      <c r="G59" s="57"/>
      <c r="H59" s="57"/>
      <c r="I59" s="57"/>
      <c r="J59" s="57"/>
      <c r="K59" s="33">
        <v>0.25</v>
      </c>
      <c r="L59" s="56"/>
      <c r="M59" s="1"/>
      <c r="N59" s="1"/>
      <c r="O59" s="1"/>
      <c r="P59" s="1"/>
      <c r="Q59" s="1"/>
      <c r="R59" s="1"/>
      <c r="S59" s="1"/>
      <c r="T59" s="1"/>
      <c r="U59" s="1"/>
      <c r="V59" s="1"/>
      <c r="W59" s="1"/>
      <c r="X59" s="1"/>
    </row>
    <row r="60" spans="1:24">
      <c r="A60" s="391"/>
      <c r="B60" s="392"/>
      <c r="C60" s="392"/>
      <c r="D60" s="56"/>
      <c r="E60" s="55"/>
      <c r="F60" s="56"/>
      <c r="G60" s="57"/>
      <c r="H60" s="57"/>
      <c r="I60" s="57"/>
      <c r="J60" s="57"/>
      <c r="K60" s="109">
        <v>2.75</v>
      </c>
      <c r="L60" s="56"/>
      <c r="M60" s="1"/>
      <c r="N60" s="1"/>
      <c r="O60" s="1"/>
      <c r="P60" s="1"/>
      <c r="Q60" s="1"/>
      <c r="R60" s="1"/>
      <c r="S60" s="1"/>
      <c r="T60" s="1"/>
      <c r="U60" s="1"/>
      <c r="V60" s="1"/>
      <c r="W60" s="1"/>
      <c r="X60" s="1"/>
    </row>
    <row r="61" spans="1:24" ht="15.75" thickBot="1">
      <c r="A61" s="393" t="s">
        <v>63</v>
      </c>
      <c r="B61" s="394"/>
      <c r="C61" s="394"/>
      <c r="D61" s="58"/>
      <c r="E61" s="58"/>
      <c r="F61" s="59" t="s">
        <v>98</v>
      </c>
      <c r="G61" s="60"/>
      <c r="H61" s="60"/>
      <c r="I61" s="60"/>
      <c r="J61" s="60"/>
      <c r="K61" s="110">
        <v>3</v>
      </c>
      <c r="L61" s="56"/>
      <c r="M61" s="1"/>
      <c r="N61" s="1"/>
      <c r="O61" s="1"/>
      <c r="P61" s="1"/>
      <c r="Q61" s="1"/>
      <c r="R61" s="1"/>
      <c r="S61" s="1"/>
      <c r="T61" s="1"/>
      <c r="U61" s="1"/>
      <c r="V61" s="1"/>
      <c r="W61" s="1"/>
      <c r="X61" s="1"/>
    </row>
    <row r="62" spans="1:24">
      <c r="A62" s="395" t="s">
        <v>600</v>
      </c>
      <c r="B62" s="396"/>
      <c r="C62" s="396"/>
      <c r="D62" s="52"/>
      <c r="E62" s="52"/>
      <c r="F62" s="53"/>
      <c r="G62" s="54"/>
      <c r="H62" s="54"/>
      <c r="I62" s="54"/>
      <c r="J62" s="54"/>
      <c r="K62" s="108"/>
      <c r="L62" s="56"/>
      <c r="M62" s="1"/>
      <c r="N62" s="1"/>
      <c r="O62" s="1"/>
      <c r="P62" s="1"/>
      <c r="Q62" s="1"/>
      <c r="R62" s="1"/>
      <c r="S62" s="1"/>
      <c r="T62" s="1"/>
      <c r="U62" s="1"/>
      <c r="V62" s="1"/>
      <c r="W62" s="1"/>
      <c r="X62" s="1"/>
    </row>
    <row r="63" spans="1:24">
      <c r="A63" s="389" t="s">
        <v>64</v>
      </c>
      <c r="B63" s="390"/>
      <c r="C63" s="390"/>
      <c r="D63" s="55"/>
      <c r="E63" s="55"/>
      <c r="F63" s="56"/>
      <c r="G63" s="57"/>
      <c r="H63" s="57"/>
      <c r="I63" s="57"/>
      <c r="J63" s="57"/>
      <c r="K63" s="109">
        <v>252</v>
      </c>
      <c r="L63" s="56"/>
      <c r="M63" s="1"/>
      <c r="N63" s="1"/>
      <c r="O63" s="1"/>
      <c r="P63" s="1"/>
      <c r="Q63" s="1"/>
      <c r="R63" s="1"/>
      <c r="S63" s="1"/>
      <c r="T63" s="1"/>
      <c r="U63" s="1"/>
      <c r="V63" s="1"/>
      <c r="W63" s="1"/>
      <c r="X63" s="1"/>
    </row>
    <row r="64" spans="1:24">
      <c r="A64" s="389" t="s">
        <v>62</v>
      </c>
      <c r="B64" s="390"/>
      <c r="C64" s="390"/>
      <c r="D64" s="55"/>
      <c r="E64" s="55"/>
      <c r="F64" s="56"/>
      <c r="G64" s="57"/>
      <c r="H64" s="57"/>
      <c r="I64" s="57"/>
      <c r="J64" s="57"/>
      <c r="K64" s="33">
        <v>25.200000000000003</v>
      </c>
      <c r="L64" s="56"/>
      <c r="M64" s="1"/>
      <c r="N64" s="1"/>
      <c r="O64" s="1"/>
      <c r="P64" s="1"/>
      <c r="Q64" s="1"/>
      <c r="R64" s="1"/>
      <c r="S64" s="1"/>
      <c r="T64" s="1"/>
      <c r="U64" s="1"/>
      <c r="V64" s="1"/>
      <c r="W64" s="1"/>
      <c r="X64" s="1"/>
    </row>
    <row r="65" spans="1:24">
      <c r="A65" s="391"/>
      <c r="B65" s="392"/>
      <c r="C65" s="392"/>
      <c r="D65" s="56"/>
      <c r="E65" s="55"/>
      <c r="F65" s="56"/>
      <c r="G65" s="57"/>
      <c r="H65" s="57"/>
      <c r="I65" s="57"/>
      <c r="J65" s="57"/>
      <c r="K65" s="109">
        <v>277.2</v>
      </c>
      <c r="L65" s="56"/>
      <c r="M65" s="1"/>
      <c r="N65" s="1"/>
      <c r="O65" s="1"/>
      <c r="P65" s="1"/>
      <c r="Q65" s="1"/>
      <c r="R65" s="1"/>
      <c r="S65" s="1"/>
      <c r="T65" s="1"/>
      <c r="U65" s="1"/>
      <c r="V65" s="1"/>
      <c r="W65" s="1"/>
      <c r="X65" s="1"/>
    </row>
    <row r="66" spans="1:24" ht="15.75" thickBot="1">
      <c r="A66" s="393" t="s">
        <v>63</v>
      </c>
      <c r="B66" s="394"/>
      <c r="C66" s="394"/>
      <c r="D66" s="58"/>
      <c r="E66" s="58"/>
      <c r="F66" s="59" t="s">
        <v>141</v>
      </c>
      <c r="G66" s="60"/>
      <c r="H66" s="60"/>
      <c r="I66" s="60"/>
      <c r="J66" s="60"/>
      <c r="K66" s="110">
        <v>278</v>
      </c>
      <c r="L66" s="56"/>
      <c r="M66" s="1"/>
      <c r="N66" s="1"/>
      <c r="O66" s="1"/>
      <c r="P66" s="1"/>
      <c r="Q66" s="1"/>
      <c r="R66" s="1"/>
      <c r="S66" s="1"/>
      <c r="T66" s="1"/>
      <c r="U66" s="1"/>
      <c r="V66" s="1"/>
      <c r="W66" s="1"/>
      <c r="X66" s="1"/>
    </row>
    <row r="67" spans="1:24">
      <c r="A67" s="395" t="s">
        <v>107</v>
      </c>
      <c r="B67" s="396"/>
      <c r="C67" s="396"/>
      <c r="D67" s="52"/>
      <c r="E67" s="52"/>
      <c r="F67" s="53"/>
      <c r="G67" s="54"/>
      <c r="H67" s="54"/>
      <c r="I67" s="54"/>
      <c r="J67" s="54"/>
      <c r="K67" s="108"/>
      <c r="L67" s="56"/>
      <c r="M67" s="1"/>
      <c r="N67" s="1"/>
      <c r="O67" s="1"/>
      <c r="P67" s="1"/>
      <c r="Q67" s="1"/>
      <c r="R67" s="1"/>
      <c r="S67" s="1"/>
      <c r="T67" s="1"/>
      <c r="U67" s="1"/>
      <c r="V67" s="1"/>
      <c r="W67" s="1"/>
      <c r="X67" s="1"/>
    </row>
    <row r="68" spans="1:24">
      <c r="A68" s="389" t="s">
        <v>64</v>
      </c>
      <c r="B68" s="390"/>
      <c r="C68" s="390"/>
      <c r="D68" s="55"/>
      <c r="E68" s="55"/>
      <c r="F68" s="56"/>
      <c r="G68" s="57"/>
      <c r="H68" s="57"/>
      <c r="I68" s="57"/>
      <c r="J68" s="57"/>
      <c r="K68" s="109">
        <v>421.79999999999995</v>
      </c>
      <c r="L68" s="56"/>
      <c r="M68" s="1"/>
      <c r="N68" s="1"/>
      <c r="O68" s="1"/>
      <c r="P68" s="1"/>
      <c r="Q68" s="1"/>
      <c r="R68" s="1"/>
      <c r="S68" s="1"/>
      <c r="T68" s="1"/>
      <c r="U68" s="1"/>
      <c r="V68" s="1"/>
      <c r="W68" s="1"/>
      <c r="X68" s="1"/>
    </row>
    <row r="69" spans="1:24">
      <c r="A69" s="389" t="s">
        <v>62</v>
      </c>
      <c r="B69" s="390"/>
      <c r="C69" s="390"/>
      <c r="D69" s="55"/>
      <c r="E69" s="55"/>
      <c r="F69" s="56"/>
      <c r="G69" s="57"/>
      <c r="H69" s="57"/>
      <c r="I69" s="57"/>
      <c r="J69" s="57"/>
      <c r="K69" s="33">
        <v>42.18</v>
      </c>
      <c r="L69" s="56"/>
      <c r="M69" s="1"/>
      <c r="N69" s="1"/>
      <c r="O69" s="1"/>
      <c r="P69" s="1"/>
      <c r="Q69" s="1"/>
      <c r="R69" s="1"/>
      <c r="S69" s="1"/>
      <c r="T69" s="1"/>
      <c r="U69" s="1"/>
      <c r="V69" s="1"/>
      <c r="W69" s="1"/>
      <c r="X69" s="1"/>
    </row>
    <row r="70" spans="1:24">
      <c r="A70" s="391"/>
      <c r="B70" s="392"/>
      <c r="C70" s="392"/>
      <c r="D70" s="56"/>
      <c r="E70" s="55"/>
      <c r="F70" s="56"/>
      <c r="G70" s="57"/>
      <c r="H70" s="57"/>
      <c r="I70" s="57"/>
      <c r="J70" s="57"/>
      <c r="K70" s="109">
        <v>463.97999999999996</v>
      </c>
      <c r="L70" s="56"/>
      <c r="M70" s="1"/>
      <c r="N70" s="1"/>
      <c r="O70" s="1"/>
      <c r="P70" s="1"/>
      <c r="Q70" s="1"/>
      <c r="R70" s="1"/>
      <c r="S70" s="1"/>
      <c r="T70" s="1"/>
      <c r="U70" s="1"/>
      <c r="V70" s="1"/>
      <c r="W70" s="1"/>
      <c r="X70" s="1"/>
    </row>
    <row r="71" spans="1:24" ht="15.75" thickBot="1">
      <c r="A71" s="393" t="s">
        <v>63</v>
      </c>
      <c r="B71" s="394"/>
      <c r="C71" s="394"/>
      <c r="D71" s="58"/>
      <c r="E71" s="58"/>
      <c r="F71" s="59" t="s">
        <v>54</v>
      </c>
      <c r="G71" s="60"/>
      <c r="H71" s="60"/>
      <c r="I71" s="60"/>
      <c r="J71" s="60"/>
      <c r="K71" s="110">
        <v>464</v>
      </c>
      <c r="L71" s="56"/>
      <c r="M71" s="1"/>
      <c r="N71" s="1"/>
      <c r="O71" s="1"/>
      <c r="P71" s="1"/>
      <c r="Q71" s="1"/>
      <c r="R71" s="1"/>
      <c r="S71" s="1"/>
      <c r="T71" s="1"/>
      <c r="U71" s="1"/>
      <c r="V71" s="1"/>
      <c r="W71" s="1"/>
      <c r="X71" s="1"/>
    </row>
    <row r="72" spans="1:24">
      <c r="A72" s="395" t="s">
        <v>310</v>
      </c>
      <c r="B72" s="396"/>
      <c r="C72" s="396"/>
      <c r="D72" s="52"/>
      <c r="E72" s="52"/>
      <c r="F72" s="53"/>
      <c r="G72" s="54"/>
      <c r="H72" s="54"/>
      <c r="I72" s="54"/>
      <c r="J72" s="54"/>
      <c r="K72" s="108"/>
      <c r="L72" s="400"/>
      <c r="M72" s="1"/>
      <c r="N72" s="1"/>
      <c r="O72" s="1"/>
      <c r="P72" s="1"/>
      <c r="Q72" s="1"/>
      <c r="R72" s="1"/>
      <c r="S72" s="1"/>
      <c r="T72" s="1"/>
      <c r="U72" s="1"/>
      <c r="V72" s="1"/>
      <c r="W72" s="1"/>
      <c r="X72" s="1"/>
    </row>
    <row r="73" spans="1:24">
      <c r="A73" s="389" t="s">
        <v>64</v>
      </c>
      <c r="B73" s="390"/>
      <c r="C73" s="390"/>
      <c r="D73" s="55"/>
      <c r="E73" s="55"/>
      <c r="F73" s="56"/>
      <c r="G73" s="57"/>
      <c r="H73" s="57"/>
      <c r="I73" s="57"/>
      <c r="J73" s="57"/>
      <c r="K73" s="109">
        <v>2.5</v>
      </c>
      <c r="L73" s="400"/>
      <c r="M73" s="1"/>
      <c r="N73" s="1"/>
      <c r="O73" s="1"/>
      <c r="P73" s="1"/>
      <c r="Q73" s="1"/>
      <c r="R73" s="1"/>
      <c r="S73" s="1"/>
      <c r="T73" s="1"/>
      <c r="U73" s="1"/>
      <c r="V73" s="1"/>
      <c r="W73" s="1"/>
      <c r="X73" s="1"/>
    </row>
    <row r="74" spans="1:24">
      <c r="A74" s="389" t="s">
        <v>62</v>
      </c>
      <c r="B74" s="390"/>
      <c r="C74" s="390"/>
      <c r="D74" s="55"/>
      <c r="E74" s="55"/>
      <c r="F74" s="56"/>
      <c r="G74" s="57"/>
      <c r="H74" s="57"/>
      <c r="I74" s="57"/>
      <c r="J74" s="57"/>
      <c r="K74" s="109">
        <v>0.25</v>
      </c>
      <c r="L74" s="400"/>
      <c r="M74" s="1"/>
      <c r="N74" s="1"/>
      <c r="O74" s="1"/>
      <c r="P74" s="1"/>
      <c r="Q74" s="1"/>
      <c r="R74" s="1"/>
      <c r="S74" s="1"/>
      <c r="T74" s="1"/>
      <c r="U74" s="1"/>
      <c r="V74" s="1"/>
      <c r="W74" s="1"/>
      <c r="X74" s="1"/>
    </row>
    <row r="75" spans="1:24">
      <c r="A75" s="391"/>
      <c r="B75" s="392"/>
      <c r="C75" s="392"/>
      <c r="D75" s="56"/>
      <c r="E75" s="55"/>
      <c r="F75" s="56"/>
      <c r="G75" s="57"/>
      <c r="H75" s="57"/>
      <c r="I75" s="57"/>
      <c r="J75" s="57"/>
      <c r="K75" s="109">
        <v>2.75</v>
      </c>
      <c r="L75" s="400"/>
      <c r="M75" s="1"/>
      <c r="N75" s="1"/>
      <c r="O75" s="1"/>
      <c r="P75" s="1"/>
      <c r="Q75" s="1"/>
      <c r="R75" s="1"/>
      <c r="S75" s="1"/>
      <c r="T75" s="1"/>
      <c r="U75" s="1"/>
      <c r="V75" s="1"/>
      <c r="W75" s="1"/>
      <c r="X75" s="1"/>
    </row>
    <row r="76" spans="1:24" ht="15.75" thickBot="1">
      <c r="A76" s="393" t="s">
        <v>63</v>
      </c>
      <c r="B76" s="394"/>
      <c r="C76" s="394"/>
      <c r="D76" s="58"/>
      <c r="E76" s="58"/>
      <c r="F76" s="59" t="s">
        <v>38</v>
      </c>
      <c r="G76" s="60"/>
      <c r="H76" s="60"/>
      <c r="I76" s="60"/>
      <c r="J76" s="60"/>
      <c r="K76" s="110">
        <v>3</v>
      </c>
      <c r="L76" s="400"/>
      <c r="M76" s="1"/>
      <c r="N76" s="1"/>
      <c r="O76" s="1"/>
      <c r="P76" s="1"/>
      <c r="Q76" s="1"/>
      <c r="R76" s="1"/>
      <c r="S76" s="1"/>
      <c r="T76" s="1"/>
      <c r="U76" s="1"/>
      <c r="V76" s="1"/>
      <c r="W76" s="1"/>
      <c r="X76" s="1"/>
    </row>
    <row r="77" spans="1:24">
      <c r="A77" s="495" t="s">
        <v>651</v>
      </c>
      <c r="B77" s="496"/>
      <c r="C77" s="496"/>
      <c r="D77" s="199"/>
      <c r="E77" s="199"/>
      <c r="F77" s="200"/>
      <c r="G77" s="201"/>
      <c r="H77" s="201"/>
      <c r="I77" s="201"/>
      <c r="J77" s="201"/>
      <c r="K77" s="202"/>
      <c r="L77" s="497"/>
      <c r="M77" s="203"/>
      <c r="N77" s="203"/>
      <c r="O77" s="203"/>
      <c r="P77" s="203"/>
      <c r="Q77" s="1"/>
      <c r="R77" s="1"/>
      <c r="S77" s="1"/>
      <c r="T77" s="1"/>
      <c r="U77" s="1"/>
      <c r="V77" s="1"/>
      <c r="W77" s="1"/>
      <c r="X77" s="1"/>
    </row>
    <row r="78" spans="1:24">
      <c r="A78" s="498" t="s">
        <v>64</v>
      </c>
      <c r="B78" s="499"/>
      <c r="C78" s="499"/>
      <c r="D78" s="204"/>
      <c r="E78" s="204"/>
      <c r="F78" s="205"/>
      <c r="G78" s="206"/>
      <c r="H78" s="206"/>
      <c r="I78" s="206"/>
      <c r="J78" s="206"/>
      <c r="K78" s="207">
        <v>252</v>
      </c>
      <c r="L78" s="497"/>
      <c r="M78" s="203"/>
      <c r="N78" s="203"/>
      <c r="O78" s="203"/>
      <c r="P78" s="203"/>
      <c r="Q78" s="1"/>
      <c r="R78" s="1"/>
      <c r="S78" s="1"/>
      <c r="T78" s="1"/>
      <c r="U78" s="1"/>
      <c r="V78" s="1"/>
      <c r="W78" s="1"/>
      <c r="X78" s="1"/>
    </row>
    <row r="79" spans="1:24">
      <c r="A79" s="498" t="s">
        <v>62</v>
      </c>
      <c r="B79" s="499"/>
      <c r="C79" s="499"/>
      <c r="D79" s="204"/>
      <c r="E79" s="204"/>
      <c r="F79" s="205"/>
      <c r="G79" s="206"/>
      <c r="H79" s="206"/>
      <c r="I79" s="206"/>
      <c r="J79" s="206"/>
      <c r="K79" s="207">
        <v>25.200000000000003</v>
      </c>
      <c r="L79" s="497"/>
      <c r="M79" s="203"/>
      <c r="N79" s="203"/>
      <c r="O79" s="203"/>
      <c r="P79" s="203"/>
      <c r="Q79" s="1"/>
      <c r="R79" s="1"/>
      <c r="S79" s="1"/>
      <c r="T79" s="1"/>
      <c r="U79" s="1"/>
      <c r="V79" s="1"/>
      <c r="W79" s="1"/>
      <c r="X79" s="1"/>
    </row>
    <row r="80" spans="1:24">
      <c r="A80" s="500"/>
      <c r="B80" s="501"/>
      <c r="C80" s="501"/>
      <c r="D80" s="205"/>
      <c r="E80" s="204"/>
      <c r="F80" s="205"/>
      <c r="G80" s="206"/>
      <c r="H80" s="206"/>
      <c r="I80" s="206"/>
      <c r="J80" s="206"/>
      <c r="K80" s="207">
        <v>277.2</v>
      </c>
      <c r="L80" s="497"/>
      <c r="M80" s="203"/>
      <c r="N80" s="203"/>
      <c r="O80" s="203"/>
      <c r="P80" s="203"/>
      <c r="Q80" s="1"/>
      <c r="R80" s="1"/>
      <c r="S80" s="1"/>
      <c r="T80" s="1"/>
      <c r="U80" s="1"/>
      <c r="V80" s="1"/>
      <c r="W80" s="1"/>
      <c r="X80" s="1"/>
    </row>
    <row r="81" spans="1:24" ht="15.75" thickBot="1">
      <c r="A81" s="493" t="s">
        <v>63</v>
      </c>
      <c r="B81" s="494"/>
      <c r="C81" s="494"/>
      <c r="D81" s="208"/>
      <c r="E81" s="208"/>
      <c r="F81" s="209" t="s">
        <v>38</v>
      </c>
      <c r="G81" s="210"/>
      <c r="H81" s="210"/>
      <c r="I81" s="210"/>
      <c r="J81" s="210"/>
      <c r="K81" s="211">
        <v>278</v>
      </c>
      <c r="L81" s="497"/>
      <c r="M81" s="203"/>
      <c r="N81" s="203"/>
      <c r="O81" s="203"/>
      <c r="P81" s="203"/>
      <c r="Q81" s="1"/>
      <c r="R81" s="1"/>
      <c r="S81" s="1"/>
      <c r="T81" s="1"/>
      <c r="U81" s="1"/>
      <c r="V81" s="1"/>
      <c r="W81" s="1"/>
      <c r="X81" s="1"/>
    </row>
    <row r="82" spans="1:24">
      <c r="A82" s="1"/>
      <c r="B82" s="1"/>
      <c r="C82" s="1"/>
      <c r="D82" s="1"/>
      <c r="E82" s="1"/>
      <c r="F82" s="1"/>
      <c r="G82" s="1"/>
      <c r="H82" s="1"/>
      <c r="I82" s="1"/>
      <c r="J82" s="1"/>
      <c r="K82" s="1"/>
      <c r="L82" s="1"/>
      <c r="M82" s="1"/>
      <c r="N82" s="1"/>
      <c r="O82" s="1"/>
      <c r="P82" s="1"/>
      <c r="Q82" s="1"/>
      <c r="R82" s="1"/>
      <c r="S82" s="1"/>
      <c r="T82" s="1"/>
      <c r="U82" s="1"/>
      <c r="V82" s="1"/>
      <c r="W82" s="1"/>
      <c r="X82" s="1"/>
    </row>
    <row r="83" spans="1:24">
      <c r="A83" s="1"/>
      <c r="B83" s="1"/>
      <c r="C83" s="1"/>
      <c r="D83" s="1"/>
      <c r="E83" s="1"/>
      <c r="F83" s="1"/>
      <c r="G83" s="1"/>
      <c r="H83" s="1"/>
      <c r="I83" s="1"/>
      <c r="J83" s="1"/>
      <c r="K83" s="1"/>
      <c r="L83" s="1"/>
      <c r="M83" s="1"/>
      <c r="N83" s="1"/>
      <c r="O83" s="1"/>
      <c r="P83" s="1"/>
      <c r="Q83" s="1"/>
      <c r="R83" s="1"/>
      <c r="S83" s="1"/>
      <c r="T83" s="1"/>
      <c r="U83" s="1"/>
      <c r="V83" s="1"/>
      <c r="W83" s="1"/>
      <c r="X83" s="1"/>
    </row>
    <row r="84" spans="1:24">
      <c r="A84" s="1"/>
      <c r="B84" s="1"/>
      <c r="C84" s="1"/>
      <c r="D84" s="1"/>
      <c r="E84" s="1"/>
      <c r="F84" s="1"/>
      <c r="G84" s="1"/>
      <c r="H84" s="1"/>
      <c r="I84" s="1"/>
      <c r="J84" s="1"/>
      <c r="K84" s="1"/>
      <c r="L84" s="1"/>
      <c r="M84" s="1"/>
      <c r="N84" s="1"/>
      <c r="O84" s="1"/>
      <c r="P84" s="1"/>
      <c r="Q84" s="1"/>
      <c r="R84" s="1"/>
      <c r="S84" s="1"/>
      <c r="T84" s="1"/>
      <c r="U84" s="1"/>
      <c r="V84" s="1"/>
      <c r="W84" s="1"/>
      <c r="X84" s="1"/>
    </row>
    <row r="85" spans="1:24">
      <c r="A85" s="1"/>
      <c r="B85" s="1"/>
      <c r="C85" s="1"/>
      <c r="D85" s="1"/>
      <c r="E85" s="1"/>
      <c r="F85" s="1"/>
      <c r="G85" s="1"/>
      <c r="H85" s="1"/>
      <c r="I85" s="1"/>
      <c r="J85" s="1"/>
      <c r="K85" s="1"/>
      <c r="L85" s="1"/>
      <c r="M85" s="1"/>
      <c r="N85" s="1"/>
      <c r="O85" s="1"/>
      <c r="P85" s="1"/>
      <c r="Q85" s="1"/>
      <c r="R85" s="1"/>
      <c r="S85" s="1"/>
      <c r="T85" s="1"/>
      <c r="U85" s="1"/>
      <c r="V85" s="1"/>
      <c r="W85" s="1"/>
      <c r="X85" s="1"/>
    </row>
    <row r="86" spans="1:24">
      <c r="A86" s="1"/>
      <c r="B86" s="1"/>
      <c r="C86" s="1"/>
      <c r="D86" s="1"/>
      <c r="E86" s="1"/>
      <c r="F86" s="1"/>
      <c r="G86" s="1"/>
      <c r="H86" s="1"/>
      <c r="I86" s="1"/>
      <c r="J86" s="1"/>
      <c r="K86" s="1"/>
      <c r="L86" s="1"/>
      <c r="M86" s="1"/>
      <c r="N86" s="1"/>
      <c r="O86" s="1"/>
      <c r="P86" s="1"/>
      <c r="Q86" s="1"/>
      <c r="R86" s="1"/>
      <c r="S86" s="1"/>
      <c r="T86" s="1"/>
      <c r="U86" s="1"/>
      <c r="V86" s="1"/>
      <c r="W86" s="1"/>
      <c r="X86" s="1"/>
    </row>
    <row r="87" spans="1:24">
      <c r="A87" s="1"/>
      <c r="B87" s="1"/>
      <c r="C87" s="1"/>
      <c r="D87" s="1"/>
      <c r="E87" s="1"/>
      <c r="F87" s="1"/>
      <c r="G87" s="1"/>
      <c r="H87" s="1"/>
      <c r="I87" s="1"/>
      <c r="J87" s="1"/>
      <c r="K87" s="1"/>
      <c r="L87" s="1"/>
      <c r="M87" s="1"/>
      <c r="N87" s="1"/>
      <c r="O87" s="1"/>
      <c r="P87" s="1"/>
      <c r="Q87" s="1"/>
      <c r="R87" s="1"/>
      <c r="S87" s="1"/>
      <c r="T87" s="1"/>
      <c r="U87" s="1"/>
      <c r="V87" s="1"/>
      <c r="W87" s="1"/>
      <c r="X87" s="1"/>
    </row>
    <row r="88" spans="1:24">
      <c r="A88" s="1"/>
      <c r="B88" s="1"/>
      <c r="C88" s="1"/>
      <c r="D88" s="1"/>
      <c r="E88" s="1"/>
      <c r="F88" s="1"/>
      <c r="G88" s="1"/>
      <c r="H88" s="1"/>
      <c r="I88" s="1"/>
      <c r="J88" s="1"/>
      <c r="K88" s="1"/>
      <c r="L88" s="1"/>
      <c r="M88" s="1"/>
      <c r="N88" s="1"/>
      <c r="O88" s="1"/>
      <c r="P88" s="1"/>
      <c r="Q88" s="1"/>
      <c r="R88" s="1"/>
      <c r="S88" s="1"/>
      <c r="T88" s="1"/>
      <c r="U88" s="1"/>
      <c r="V88" s="1"/>
      <c r="W88" s="1"/>
      <c r="X88" s="1"/>
    </row>
    <row r="89" spans="1:24">
      <c r="A89" s="1"/>
      <c r="B89" s="1"/>
      <c r="C89" s="1"/>
      <c r="D89" s="1"/>
      <c r="E89" s="1"/>
      <c r="F89" s="1"/>
      <c r="G89" s="1"/>
      <c r="H89" s="1"/>
      <c r="I89" s="1"/>
      <c r="J89" s="1"/>
      <c r="K89" s="1"/>
      <c r="L89" s="1"/>
      <c r="M89" s="1"/>
      <c r="N89" s="1"/>
      <c r="O89" s="1"/>
      <c r="P89" s="1"/>
      <c r="Q89" s="1"/>
      <c r="R89" s="1"/>
      <c r="S89" s="1"/>
      <c r="T89" s="1"/>
      <c r="U89" s="1"/>
      <c r="V89" s="1"/>
      <c r="W89" s="1"/>
      <c r="X89" s="1"/>
    </row>
    <row r="90" spans="1:24">
      <c r="A90" s="1"/>
      <c r="B90" s="1"/>
      <c r="C90" s="1"/>
      <c r="D90" s="1"/>
      <c r="E90" s="1"/>
      <c r="F90" s="1"/>
      <c r="G90" s="1"/>
      <c r="H90" s="1"/>
      <c r="I90" s="1"/>
      <c r="J90" s="1"/>
      <c r="K90" s="1"/>
      <c r="L90" s="1"/>
      <c r="M90" s="1"/>
      <c r="N90" s="1"/>
      <c r="O90" s="1"/>
      <c r="P90" s="1"/>
      <c r="Q90" s="1"/>
      <c r="R90" s="1"/>
      <c r="S90" s="1"/>
      <c r="T90" s="1"/>
      <c r="U90" s="1"/>
      <c r="V90" s="1"/>
      <c r="W90" s="1"/>
      <c r="X90" s="1"/>
    </row>
    <row r="91" spans="1:24">
      <c r="A91" s="1"/>
      <c r="B91" s="1"/>
      <c r="C91" s="1"/>
      <c r="D91" s="1"/>
      <c r="E91" s="1"/>
      <c r="F91" s="1"/>
      <c r="G91" s="1"/>
      <c r="H91" s="1"/>
      <c r="I91" s="1"/>
      <c r="J91" s="1"/>
      <c r="K91" s="1"/>
      <c r="L91" s="1"/>
      <c r="M91" s="1"/>
      <c r="N91" s="1"/>
      <c r="O91" s="1"/>
      <c r="P91" s="1"/>
      <c r="Q91" s="1"/>
      <c r="R91" s="1"/>
      <c r="S91" s="1"/>
      <c r="T91" s="1"/>
      <c r="U91" s="1"/>
      <c r="V91" s="1"/>
      <c r="W91" s="1"/>
      <c r="X91" s="1"/>
    </row>
    <row r="92" spans="1:24">
      <c r="A92" s="1"/>
      <c r="B92" s="1"/>
      <c r="C92" s="1"/>
      <c r="D92" s="1"/>
      <c r="E92" s="1"/>
      <c r="F92" s="1"/>
      <c r="G92" s="1"/>
      <c r="H92" s="1"/>
      <c r="I92" s="1"/>
      <c r="J92" s="1"/>
      <c r="K92" s="1"/>
      <c r="L92" s="1"/>
      <c r="M92" s="1"/>
      <c r="N92" s="1"/>
      <c r="O92" s="1"/>
      <c r="P92" s="1"/>
      <c r="Q92" s="1"/>
      <c r="R92" s="1"/>
      <c r="S92" s="1"/>
      <c r="T92" s="1"/>
      <c r="U92" s="1"/>
      <c r="V92" s="1"/>
      <c r="W92" s="1"/>
      <c r="X92" s="1"/>
    </row>
    <row r="93" spans="1:24">
      <c r="A93" s="1"/>
      <c r="B93" s="1"/>
      <c r="C93" s="1"/>
      <c r="D93" s="1"/>
      <c r="E93" s="1"/>
      <c r="F93" s="1"/>
      <c r="G93" s="1"/>
      <c r="H93" s="1"/>
      <c r="I93" s="1"/>
      <c r="J93" s="1"/>
      <c r="K93" s="1"/>
      <c r="L93" s="1"/>
      <c r="M93" s="1"/>
      <c r="N93" s="1"/>
      <c r="O93" s="1"/>
      <c r="P93" s="1"/>
      <c r="Q93" s="1"/>
      <c r="R93" s="1"/>
      <c r="S93" s="1"/>
      <c r="T93" s="1"/>
      <c r="U93" s="1"/>
      <c r="V93" s="1"/>
      <c r="W93" s="1"/>
      <c r="X93" s="1"/>
    </row>
    <row r="94" spans="1:24">
      <c r="A94" s="1"/>
      <c r="B94" s="1"/>
      <c r="C94" s="1"/>
      <c r="D94" s="1"/>
      <c r="E94" s="1"/>
      <c r="F94" s="1"/>
      <c r="G94" s="1"/>
      <c r="H94" s="1"/>
      <c r="I94" s="1"/>
      <c r="J94" s="1"/>
      <c r="K94" s="1"/>
      <c r="L94" s="1"/>
      <c r="M94" s="1"/>
      <c r="N94" s="1"/>
      <c r="O94" s="1"/>
      <c r="P94" s="1"/>
      <c r="Q94" s="1"/>
      <c r="R94" s="1"/>
      <c r="S94" s="1"/>
      <c r="T94" s="1"/>
      <c r="U94" s="1"/>
      <c r="V94" s="1"/>
      <c r="W94" s="1"/>
      <c r="X94" s="1"/>
    </row>
    <row r="95" spans="1:24">
      <c r="A95" s="1"/>
      <c r="B95" s="1"/>
      <c r="C95" s="1"/>
      <c r="D95" s="1"/>
      <c r="E95" s="1"/>
      <c r="F95" s="1"/>
      <c r="G95" s="1"/>
      <c r="H95" s="1"/>
      <c r="I95" s="1"/>
      <c r="J95" s="1"/>
      <c r="K95" s="1"/>
      <c r="L95" s="1"/>
      <c r="M95" s="1"/>
      <c r="N95" s="1"/>
      <c r="O95" s="1"/>
      <c r="P95" s="1"/>
      <c r="Q95" s="1"/>
      <c r="R95" s="1"/>
      <c r="S95" s="1"/>
      <c r="T95" s="1"/>
      <c r="U95" s="1"/>
      <c r="V95" s="1"/>
      <c r="W95" s="1"/>
      <c r="X95" s="1"/>
    </row>
    <row r="96" spans="1:24">
      <c r="A96" s="1"/>
      <c r="B96" s="1"/>
      <c r="C96" s="1"/>
      <c r="D96" s="1"/>
      <c r="E96" s="1"/>
      <c r="F96" s="1"/>
      <c r="G96" s="1"/>
      <c r="H96" s="1"/>
      <c r="I96" s="1"/>
      <c r="J96" s="1"/>
      <c r="K96" s="1"/>
      <c r="L96" s="1"/>
      <c r="M96" s="1"/>
      <c r="N96" s="1"/>
      <c r="O96" s="1"/>
      <c r="P96" s="1"/>
      <c r="Q96" s="1"/>
      <c r="R96" s="1"/>
      <c r="S96" s="1"/>
      <c r="T96" s="1"/>
      <c r="U96" s="1"/>
      <c r="V96" s="1"/>
      <c r="W96" s="1"/>
      <c r="X96" s="1"/>
    </row>
    <row r="97" spans="1:24">
      <c r="A97" s="1"/>
      <c r="B97" s="1"/>
      <c r="C97" s="1"/>
      <c r="D97" s="1"/>
      <c r="E97" s="1"/>
      <c r="F97" s="1"/>
      <c r="G97" s="1"/>
      <c r="H97" s="1"/>
      <c r="I97" s="1"/>
      <c r="J97" s="1"/>
      <c r="K97" s="1"/>
      <c r="L97" s="1"/>
      <c r="M97" s="1"/>
      <c r="N97" s="1"/>
      <c r="O97" s="1"/>
      <c r="P97" s="1"/>
      <c r="Q97" s="1"/>
      <c r="R97" s="1"/>
      <c r="S97" s="1"/>
      <c r="T97" s="1"/>
      <c r="U97" s="1"/>
      <c r="V97" s="1"/>
      <c r="W97" s="1"/>
      <c r="X97" s="1"/>
    </row>
    <row r="98" spans="1:24">
      <c r="A98" s="1"/>
      <c r="B98" s="1"/>
      <c r="C98" s="1"/>
      <c r="D98" s="1"/>
      <c r="E98" s="1"/>
      <c r="F98" s="1"/>
      <c r="G98" s="1"/>
      <c r="H98" s="1"/>
      <c r="I98" s="1"/>
      <c r="J98" s="1"/>
      <c r="K98" s="1"/>
      <c r="L98" s="1"/>
      <c r="M98" s="1"/>
      <c r="N98" s="1"/>
      <c r="O98" s="1"/>
      <c r="P98" s="1"/>
      <c r="Q98" s="1"/>
      <c r="R98" s="1"/>
      <c r="S98" s="1"/>
      <c r="T98" s="1"/>
      <c r="U98" s="1"/>
      <c r="V98" s="1"/>
      <c r="W98" s="1"/>
      <c r="X98" s="1"/>
    </row>
    <row r="99" spans="1:24">
      <c r="A99" s="1"/>
      <c r="B99" s="1"/>
      <c r="C99" s="1"/>
      <c r="D99" s="1"/>
      <c r="E99" s="1"/>
      <c r="F99" s="1"/>
      <c r="G99" s="1"/>
      <c r="H99" s="1"/>
      <c r="I99" s="1"/>
      <c r="J99" s="1"/>
      <c r="K99" s="1"/>
      <c r="L99" s="1"/>
      <c r="M99" s="1"/>
      <c r="N99" s="1"/>
      <c r="O99" s="1"/>
      <c r="P99" s="1"/>
      <c r="Q99" s="1"/>
      <c r="R99" s="1"/>
      <c r="S99" s="1"/>
      <c r="T99" s="1"/>
      <c r="U99" s="1"/>
      <c r="V99" s="1"/>
      <c r="W99" s="1"/>
      <c r="X99" s="1"/>
    </row>
    <row r="100" spans="1:24">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c r="A153" s="1"/>
      <c r="B153" s="1"/>
      <c r="C153" s="1"/>
      <c r="D153" s="1"/>
      <c r="E153" s="1"/>
      <c r="F153" s="1"/>
      <c r="G153" s="1"/>
      <c r="H153" s="1"/>
      <c r="I153" s="1"/>
      <c r="J153" s="1"/>
      <c r="K153" s="1"/>
      <c r="L153" s="1"/>
      <c r="M153" s="1"/>
      <c r="N153" s="1"/>
      <c r="O153" s="1"/>
      <c r="P153" s="1"/>
      <c r="Q153" s="1"/>
      <c r="R153" s="1"/>
      <c r="S153" s="1"/>
      <c r="T153" s="1"/>
      <c r="U153" s="1"/>
      <c r="V153" s="1"/>
      <c r="W153" s="1"/>
      <c r="X153" s="1"/>
    </row>
  </sheetData>
  <mergeCells count="62">
    <mergeCell ref="A81:C81"/>
    <mergeCell ref="L72:L76"/>
    <mergeCell ref="A73:C73"/>
    <mergeCell ref="A74:C74"/>
    <mergeCell ref="A75:C75"/>
    <mergeCell ref="A76:C76"/>
    <mergeCell ref="A77:C77"/>
    <mergeCell ref="L77:L81"/>
    <mergeCell ref="A78:C78"/>
    <mergeCell ref="A79:C79"/>
    <mergeCell ref="A80:C80"/>
    <mergeCell ref="A72:C72"/>
    <mergeCell ref="A67:C67"/>
    <mergeCell ref="A68:C68"/>
    <mergeCell ref="A69:C69"/>
    <mergeCell ref="A70:C70"/>
    <mergeCell ref="A71:C71"/>
    <mergeCell ref="A66:C66"/>
    <mergeCell ref="A55:K55"/>
    <mergeCell ref="A56:C56"/>
    <mergeCell ref="A57:C57"/>
    <mergeCell ref="A58:C58"/>
    <mergeCell ref="A59:C59"/>
    <mergeCell ref="A60:C60"/>
    <mergeCell ref="A61:C61"/>
    <mergeCell ref="A62:C62"/>
    <mergeCell ref="A63:C63"/>
    <mergeCell ref="A64:C64"/>
    <mergeCell ref="A65:C65"/>
    <mergeCell ref="B51:D51"/>
    <mergeCell ref="E51:F51"/>
    <mergeCell ref="B52:D52"/>
    <mergeCell ref="E52:F52"/>
    <mergeCell ref="B53:D53"/>
    <mergeCell ref="E53:F53"/>
    <mergeCell ref="B50:D50"/>
    <mergeCell ref="E50:F50"/>
    <mergeCell ref="P9:P10"/>
    <mergeCell ref="A12:K12"/>
    <mergeCell ref="A21:K21"/>
    <mergeCell ref="A26:K26"/>
    <mergeCell ref="A30:K30"/>
    <mergeCell ref="A35:K35"/>
    <mergeCell ref="O9:O10"/>
    <mergeCell ref="A46:I46"/>
    <mergeCell ref="B48:D48"/>
    <mergeCell ref="E48:F48"/>
    <mergeCell ref="B49:D49"/>
    <mergeCell ref="E49:F49"/>
    <mergeCell ref="A7:K7"/>
    <mergeCell ref="A8:K8"/>
    <mergeCell ref="L9:L10"/>
    <mergeCell ref="M9:M10"/>
    <mergeCell ref="N9:N10"/>
    <mergeCell ref="M2:N2"/>
    <mergeCell ref="B5:B6"/>
    <mergeCell ref="C5:C6"/>
    <mergeCell ref="D5:D6"/>
    <mergeCell ref="G5:I5"/>
    <mergeCell ref="J5:J6"/>
    <mergeCell ref="K5:K6"/>
    <mergeCell ref="L5:P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D9884-48FE-4368-A3B7-DE98B2D79839}">
  <dimension ref="A1:W87"/>
  <sheetViews>
    <sheetView workbookViewId="0">
      <selection sqref="A1:XFD1048576"/>
    </sheetView>
  </sheetViews>
  <sheetFormatPr defaultColWidth="9.109375" defaultRowHeight="15.05"/>
  <cols>
    <col min="1" max="1" width="19.5546875" style="1" customWidth="1"/>
    <col min="2" max="2" width="15.5546875" style="1" customWidth="1"/>
    <col min="3" max="3" width="16.88671875" style="1" customWidth="1"/>
    <col min="4" max="4" width="20.44140625" style="1" bestFit="1" customWidth="1"/>
    <col min="5" max="5" width="13.109375" style="1" customWidth="1"/>
    <col min="6" max="6" width="11.88671875" style="1" customWidth="1"/>
    <col min="7" max="7" width="14.44140625" style="1" customWidth="1"/>
    <col min="8" max="8" width="12.44140625" style="1" customWidth="1"/>
    <col min="9" max="9" width="13.5546875" style="1" customWidth="1"/>
    <col min="10" max="10" width="17.5546875" style="1" customWidth="1"/>
    <col min="11" max="11" width="22.44140625" style="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15.75" thickBot="1">
      <c r="A2" s="78" t="s">
        <v>19</v>
      </c>
      <c r="B2" s="79" t="s">
        <v>65</v>
      </c>
      <c r="C2" s="80" t="s">
        <v>724</v>
      </c>
      <c r="D2" s="81" t="s">
        <v>654</v>
      </c>
      <c r="E2" s="82" t="s">
        <v>605</v>
      </c>
      <c r="F2" s="83" t="s">
        <v>725</v>
      </c>
      <c r="G2" s="83">
        <v>12</v>
      </c>
      <c r="H2" s="84">
        <v>8</v>
      </c>
      <c r="I2" s="85">
        <v>5</v>
      </c>
      <c r="J2" s="84" t="s">
        <v>21</v>
      </c>
      <c r="K2" s="84"/>
      <c r="L2" s="86"/>
      <c r="M2" s="369" t="s">
        <v>656</v>
      </c>
      <c r="N2" s="370"/>
      <c r="O2" s="76"/>
      <c r="P2" s="75"/>
      <c r="S2" s="77" t="str" cm="1">
        <f t="array" ref="S2:W2">_xlfn.TEXTSPLIT(C2," "," ",TRUE,1,)</f>
        <v>Ch</v>
      </c>
      <c r="T2" s="77" t="str">
        <v>-</v>
      </c>
      <c r="U2" s="77" t="str">
        <v>160+337</v>
      </c>
      <c r="V2" s="77" t="str">
        <v>-</v>
      </c>
      <c r="W2" s="77" t="str">
        <v>LHS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727</v>
      </c>
      <c r="B8" s="411"/>
      <c r="C8" s="411"/>
      <c r="D8" s="411"/>
      <c r="E8" s="411"/>
      <c r="F8" s="411"/>
      <c r="G8" s="411"/>
      <c r="H8" s="411"/>
      <c r="I8" s="411"/>
      <c r="J8" s="411"/>
      <c r="K8" s="412"/>
      <c r="L8" s="8"/>
      <c r="M8" s="8"/>
      <c r="N8" s="8"/>
      <c r="O8" s="8"/>
      <c r="P8" s="9"/>
    </row>
    <row r="9" spans="1:23" ht="15.75">
      <c r="A9" s="67" t="s">
        <v>172</v>
      </c>
      <c r="B9" s="11" t="s">
        <v>657</v>
      </c>
      <c r="C9" s="11" t="s">
        <v>658</v>
      </c>
      <c r="D9" s="11" t="s">
        <v>726</v>
      </c>
      <c r="E9" s="11"/>
      <c r="F9" s="11" t="s">
        <v>141</v>
      </c>
      <c r="G9" s="12">
        <v>12</v>
      </c>
      <c r="H9" s="12">
        <v>1</v>
      </c>
      <c r="I9" s="12"/>
      <c r="J9" s="13">
        <f>12*5</f>
        <v>60</v>
      </c>
      <c r="K9" s="162" t="s">
        <v>660</v>
      </c>
      <c r="L9" s="192"/>
      <c r="M9" s="192"/>
      <c r="N9" s="192"/>
      <c r="O9" s="192"/>
      <c r="P9" s="192"/>
    </row>
    <row r="10" spans="1:23" ht="15.75">
      <c r="A10" s="410" t="s">
        <v>258</v>
      </c>
      <c r="B10" s="411"/>
      <c r="C10" s="411"/>
      <c r="D10" s="411"/>
      <c r="E10" s="411"/>
      <c r="F10" s="411"/>
      <c r="G10" s="411"/>
      <c r="H10" s="411"/>
      <c r="I10" s="411"/>
      <c r="J10" s="411"/>
      <c r="K10" s="412"/>
      <c r="L10" s="192"/>
      <c r="M10" s="192"/>
      <c r="N10" s="192"/>
      <c r="O10" s="192"/>
      <c r="P10" s="213"/>
    </row>
    <row r="11" spans="1:23" ht="15.75">
      <c r="A11" s="17"/>
      <c r="B11" s="18"/>
      <c r="C11" s="18"/>
      <c r="D11" s="18"/>
      <c r="E11" s="18"/>
      <c r="F11" s="20" t="s">
        <v>44</v>
      </c>
      <c r="G11" s="18"/>
      <c r="H11" s="20" t="s">
        <v>98</v>
      </c>
      <c r="I11" s="135">
        <v>1</v>
      </c>
      <c r="J11" s="18"/>
      <c r="K11" s="19"/>
      <c r="L11" s="8"/>
      <c r="M11" s="8"/>
      <c r="N11" s="8"/>
      <c r="O11" s="8"/>
      <c r="P11" s="9"/>
    </row>
    <row r="12" spans="1:23" ht="15.75">
      <c r="A12" s="17"/>
      <c r="B12" s="18"/>
      <c r="C12" s="18"/>
      <c r="D12" s="18"/>
      <c r="E12" s="18"/>
      <c r="F12" s="20" t="s">
        <v>529</v>
      </c>
      <c r="G12" s="18"/>
      <c r="H12" s="18" t="s">
        <v>141</v>
      </c>
      <c r="I12" s="135">
        <f>+J9</f>
        <v>60</v>
      </c>
      <c r="J12" s="18"/>
      <c r="K12" s="19"/>
      <c r="L12" s="8"/>
      <c r="M12" s="8"/>
      <c r="N12" s="8"/>
      <c r="O12" s="8"/>
      <c r="P12" s="9"/>
    </row>
    <row r="13" spans="1:23" ht="15.75">
      <c r="A13" s="17"/>
      <c r="B13" s="18"/>
      <c r="C13" s="18"/>
      <c r="D13" s="18"/>
      <c r="E13" s="18"/>
      <c r="F13" s="20"/>
      <c r="G13" s="18"/>
      <c r="H13" s="18"/>
      <c r="I13" s="135"/>
      <c r="J13" s="18"/>
      <c r="K13" s="19"/>
      <c r="L13" s="8"/>
      <c r="M13" s="8"/>
      <c r="N13" s="8"/>
      <c r="O13" s="8"/>
      <c r="P13" s="9"/>
    </row>
    <row r="14" spans="1:23" ht="15.75">
      <c r="A14" s="17"/>
      <c r="B14" s="18"/>
      <c r="C14" s="18"/>
      <c r="D14" s="18"/>
      <c r="E14" s="18"/>
      <c r="F14" s="20"/>
      <c r="G14" s="18"/>
      <c r="H14" s="18"/>
      <c r="I14" s="135"/>
      <c r="J14" s="18"/>
      <c r="K14" s="19"/>
      <c r="L14" s="8"/>
      <c r="M14" s="8"/>
      <c r="N14" s="8"/>
      <c r="O14" s="8"/>
      <c r="P14" s="9"/>
    </row>
    <row r="15" spans="1:23" ht="15.75">
      <c r="A15" s="377" t="s">
        <v>46</v>
      </c>
      <c r="B15" s="378"/>
      <c r="C15" s="378"/>
      <c r="D15" s="378"/>
      <c r="E15" s="378"/>
      <c r="F15" s="378"/>
      <c r="G15" s="378"/>
      <c r="H15" s="378"/>
      <c r="I15" s="378"/>
      <c r="J15" s="22"/>
      <c r="K15" s="19"/>
      <c r="L15" s="8"/>
      <c r="M15" s="8"/>
      <c r="N15" s="8"/>
      <c r="O15" s="8"/>
      <c r="P15" s="9"/>
    </row>
    <row r="16" spans="1:23" ht="16.399999999999999" thickBot="1">
      <c r="A16" s="23"/>
      <c r="B16" s="24"/>
      <c r="C16" s="22"/>
      <c r="D16" s="22"/>
      <c r="E16" s="22"/>
      <c r="F16" s="22"/>
      <c r="G16" s="22"/>
      <c r="H16" s="22"/>
      <c r="I16" s="22"/>
      <c r="J16" s="22"/>
      <c r="K16" s="19"/>
      <c r="L16" s="25"/>
      <c r="M16" s="25"/>
      <c r="N16" s="25"/>
      <c r="O16" s="25"/>
      <c r="P16" s="26">
        <f>SUM(P7:P15)</f>
        <v>0</v>
      </c>
    </row>
    <row r="17" spans="1:11" ht="16.399999999999999" thickTop="1">
      <c r="A17" s="27" t="s">
        <v>47</v>
      </c>
      <c r="B17" s="379" t="s">
        <v>48</v>
      </c>
      <c r="C17" s="379"/>
      <c r="D17" s="379"/>
      <c r="E17" s="379" t="s">
        <v>49</v>
      </c>
      <c r="F17" s="379"/>
      <c r="G17" s="28" t="s">
        <v>50</v>
      </c>
      <c r="H17" s="28" t="s">
        <v>51</v>
      </c>
      <c r="I17" s="28" t="s">
        <v>52</v>
      </c>
      <c r="J17" s="28" t="s">
        <v>5</v>
      </c>
      <c r="K17" s="29"/>
    </row>
    <row r="18" spans="1:11" ht="222.05" customHeight="1">
      <c r="A18" s="31">
        <v>1</v>
      </c>
      <c r="B18" s="380" t="s">
        <v>104</v>
      </c>
      <c r="C18" s="381"/>
      <c r="D18" s="382"/>
      <c r="E18" s="383" t="s">
        <v>53</v>
      </c>
      <c r="F18" s="384"/>
      <c r="G18" s="24" t="s">
        <v>105</v>
      </c>
      <c r="H18" s="30">
        <f>K82</f>
        <v>1</v>
      </c>
      <c r="I18" s="24"/>
      <c r="J18" s="24"/>
      <c r="K18" s="32"/>
    </row>
    <row r="19" spans="1:11" ht="222.05" customHeight="1">
      <c r="A19" s="31">
        <v>2</v>
      </c>
      <c r="B19" s="380" t="s">
        <v>139</v>
      </c>
      <c r="C19" s="381"/>
      <c r="D19" s="382"/>
      <c r="E19" s="383" t="s">
        <v>140</v>
      </c>
      <c r="F19" s="384" t="s">
        <v>140</v>
      </c>
      <c r="G19" s="24" t="s">
        <v>141</v>
      </c>
      <c r="H19" s="24"/>
      <c r="I19" s="24"/>
      <c r="J19" s="24"/>
      <c r="K19" s="32"/>
    </row>
    <row r="20" spans="1:11" ht="222.05" customHeight="1">
      <c r="A20" s="31">
        <v>3</v>
      </c>
      <c r="B20" s="380" t="s">
        <v>142</v>
      </c>
      <c r="C20" s="381"/>
      <c r="D20" s="382"/>
      <c r="E20" s="383" t="s">
        <v>143</v>
      </c>
      <c r="F20" s="384" t="s">
        <v>143</v>
      </c>
      <c r="G20" s="24" t="s">
        <v>144</v>
      </c>
      <c r="H20" s="24"/>
      <c r="I20" s="24"/>
      <c r="J20" s="24"/>
      <c r="K20" s="32"/>
    </row>
    <row r="21" spans="1:11" ht="222.05" customHeight="1">
      <c r="A21" s="31">
        <v>4</v>
      </c>
      <c r="B21" s="380" t="s">
        <v>145</v>
      </c>
      <c r="C21" s="381"/>
      <c r="D21" s="382"/>
      <c r="E21" s="383" t="s">
        <v>146</v>
      </c>
      <c r="F21" s="384" t="s">
        <v>146</v>
      </c>
      <c r="G21" s="24" t="s">
        <v>38</v>
      </c>
      <c r="H21" s="24"/>
      <c r="I21" s="24"/>
      <c r="J21" s="24"/>
      <c r="K21" s="32"/>
    </row>
    <row r="22" spans="1:11" ht="222.05" customHeight="1">
      <c r="A22" s="31">
        <v>5</v>
      </c>
      <c r="B22" s="380" t="s">
        <v>147</v>
      </c>
      <c r="C22" s="381"/>
      <c r="D22" s="382"/>
      <c r="E22" s="383" t="s">
        <v>148</v>
      </c>
      <c r="F22" s="384" t="s">
        <v>148</v>
      </c>
      <c r="G22" s="24" t="s">
        <v>141</v>
      </c>
      <c r="H22" s="30"/>
      <c r="I22" s="24"/>
      <c r="J22" s="24"/>
      <c r="K22" s="32"/>
    </row>
    <row r="23" spans="1:11" ht="222.05" customHeight="1">
      <c r="A23" s="31">
        <v>6</v>
      </c>
      <c r="B23" s="380" t="s">
        <v>136</v>
      </c>
      <c r="C23" s="381"/>
      <c r="D23" s="382"/>
      <c r="E23" s="383" t="s">
        <v>137</v>
      </c>
      <c r="F23" s="384" t="s">
        <v>137</v>
      </c>
      <c r="G23" s="24" t="s">
        <v>54</v>
      </c>
      <c r="H23" s="30"/>
      <c r="I23" s="24"/>
      <c r="J23" s="24"/>
      <c r="K23" s="32"/>
    </row>
    <row r="24" spans="1:11" ht="222.05" customHeight="1">
      <c r="A24" s="31">
        <v>7</v>
      </c>
      <c r="B24" s="380" t="s">
        <v>149</v>
      </c>
      <c r="C24" s="381"/>
      <c r="D24" s="382"/>
      <c r="E24" s="383" t="s">
        <v>150</v>
      </c>
      <c r="F24" s="384" t="s">
        <v>150</v>
      </c>
      <c r="G24" s="24" t="s">
        <v>151</v>
      </c>
      <c r="H24" s="24"/>
      <c r="I24" s="24"/>
      <c r="J24" s="24"/>
      <c r="K24" s="32"/>
    </row>
    <row r="25" spans="1:11" ht="338.25" customHeight="1">
      <c r="A25" s="31">
        <v>8</v>
      </c>
      <c r="B25" s="380" t="s">
        <v>152</v>
      </c>
      <c r="C25" s="381" t="s">
        <v>152</v>
      </c>
      <c r="D25" s="382" t="s">
        <v>152</v>
      </c>
      <c r="E25" s="383" t="s">
        <v>153</v>
      </c>
      <c r="F25" s="384" t="s">
        <v>153</v>
      </c>
      <c r="G25" s="24" t="s">
        <v>45</v>
      </c>
      <c r="H25" s="24"/>
      <c r="I25" s="24"/>
      <c r="J25" s="24"/>
      <c r="K25" s="32"/>
    </row>
    <row r="26" spans="1:11" ht="398.95" customHeight="1">
      <c r="A26" s="31">
        <v>9</v>
      </c>
      <c r="B26" s="380" t="s">
        <v>154</v>
      </c>
      <c r="C26" s="381" t="s">
        <v>154</v>
      </c>
      <c r="D26" s="382" t="s">
        <v>154</v>
      </c>
      <c r="E26" s="383" t="s">
        <v>155</v>
      </c>
      <c r="F26" s="384" t="s">
        <v>155</v>
      </c>
      <c r="G26" s="24" t="s">
        <v>156</v>
      </c>
      <c r="H26" s="24"/>
      <c r="I26" s="24"/>
      <c r="J26" s="24"/>
      <c r="K26" s="32"/>
    </row>
    <row r="27" spans="1:11" ht="223.55" customHeight="1">
      <c r="A27" s="31">
        <v>10</v>
      </c>
      <c r="B27" s="380" t="s">
        <v>157</v>
      </c>
      <c r="C27" s="381" t="s">
        <v>157</v>
      </c>
      <c r="D27" s="382" t="s">
        <v>157</v>
      </c>
      <c r="E27" s="383" t="s">
        <v>158</v>
      </c>
      <c r="F27" s="384" t="s">
        <v>158</v>
      </c>
      <c r="G27" s="24" t="s">
        <v>156</v>
      </c>
      <c r="H27" s="24"/>
      <c r="I27" s="24"/>
      <c r="J27" s="24"/>
      <c r="K27" s="32"/>
    </row>
    <row r="28" spans="1:11" ht="222.05" customHeight="1">
      <c r="A28" s="31">
        <v>11</v>
      </c>
      <c r="B28" s="380" t="s">
        <v>159</v>
      </c>
      <c r="C28" s="381" t="s">
        <v>159</v>
      </c>
      <c r="D28" s="382" t="s">
        <v>159</v>
      </c>
      <c r="E28" s="383" t="s">
        <v>160</v>
      </c>
      <c r="F28" s="384" t="s">
        <v>160</v>
      </c>
      <c r="G28" s="24" t="s">
        <v>156</v>
      </c>
      <c r="H28" s="24"/>
      <c r="I28" s="24"/>
      <c r="J28" s="24"/>
      <c r="K28" s="32"/>
    </row>
    <row r="29" spans="1:11" ht="334.5" customHeight="1">
      <c r="A29" s="31">
        <v>12</v>
      </c>
      <c r="B29" s="380" t="s">
        <v>161</v>
      </c>
      <c r="C29" s="381" t="s">
        <v>161</v>
      </c>
      <c r="D29" s="382" t="s">
        <v>161</v>
      </c>
      <c r="E29" s="383" t="s">
        <v>162</v>
      </c>
      <c r="F29" s="384" t="s">
        <v>162</v>
      </c>
      <c r="G29" s="24" t="s">
        <v>156</v>
      </c>
      <c r="H29" s="30"/>
      <c r="I29" s="24"/>
      <c r="J29" s="24"/>
      <c r="K29" s="32"/>
    </row>
    <row r="30" spans="1:11" ht="237.8" customHeight="1">
      <c r="A30" s="31">
        <v>13</v>
      </c>
      <c r="B30" s="380" t="s">
        <v>163</v>
      </c>
      <c r="C30" s="381" t="s">
        <v>163</v>
      </c>
      <c r="D30" s="382" t="s">
        <v>163</v>
      </c>
      <c r="E30" s="383" t="s">
        <v>164</v>
      </c>
      <c r="F30" s="384" t="s">
        <v>164</v>
      </c>
      <c r="G30" s="24" t="s">
        <v>156</v>
      </c>
      <c r="H30" s="24"/>
      <c r="I30" s="24"/>
      <c r="J30" s="24"/>
      <c r="K30" s="32"/>
    </row>
    <row r="31" spans="1:11" ht="382.6" customHeight="1">
      <c r="A31" s="31">
        <v>14</v>
      </c>
      <c r="B31" s="380" t="s">
        <v>165</v>
      </c>
      <c r="C31" s="381" t="s">
        <v>165</v>
      </c>
      <c r="D31" s="382" t="s">
        <v>165</v>
      </c>
      <c r="E31" s="383" t="s">
        <v>166</v>
      </c>
      <c r="F31" s="384" t="s">
        <v>166</v>
      </c>
      <c r="G31" s="24" t="s">
        <v>156</v>
      </c>
      <c r="H31" s="24"/>
      <c r="I31" s="24"/>
      <c r="J31" s="24"/>
      <c r="K31" s="32"/>
    </row>
    <row r="32" spans="1:11" ht="255.8" customHeight="1">
      <c r="A32" s="31">
        <v>15</v>
      </c>
      <c r="B32" s="380" t="s">
        <v>167</v>
      </c>
      <c r="C32" s="381" t="s">
        <v>167</v>
      </c>
      <c r="D32" s="382" t="s">
        <v>167</v>
      </c>
      <c r="E32" s="383" t="s">
        <v>168</v>
      </c>
      <c r="F32" s="384" t="s">
        <v>168</v>
      </c>
      <c r="G32" s="24" t="s">
        <v>141</v>
      </c>
      <c r="H32" s="24"/>
      <c r="I32" s="24"/>
      <c r="J32" s="24"/>
      <c r="K32" s="32"/>
    </row>
    <row r="33" spans="1:11" ht="409.6" customHeight="1">
      <c r="A33" s="31">
        <v>16</v>
      </c>
      <c r="B33" s="380" t="s">
        <v>169</v>
      </c>
      <c r="C33" s="381" t="s">
        <v>169</v>
      </c>
      <c r="D33" s="382" t="s">
        <v>169</v>
      </c>
      <c r="E33" s="383" t="s">
        <v>170</v>
      </c>
      <c r="F33" s="384" t="s">
        <v>170</v>
      </c>
      <c r="G33" s="24" t="s">
        <v>45</v>
      </c>
      <c r="H33" s="24"/>
      <c r="I33" s="24"/>
      <c r="J33" s="24"/>
      <c r="K33" s="32"/>
    </row>
    <row r="34" spans="1:11" ht="103.6" customHeight="1">
      <c r="A34" s="31">
        <v>17</v>
      </c>
      <c r="B34" s="380" t="s">
        <v>171</v>
      </c>
      <c r="C34" s="381" t="s">
        <v>171</v>
      </c>
      <c r="D34" s="382" t="s">
        <v>171</v>
      </c>
      <c r="E34" s="383" t="s">
        <v>172</v>
      </c>
      <c r="F34" s="384" t="s">
        <v>172</v>
      </c>
      <c r="G34" s="24"/>
      <c r="H34" s="24"/>
      <c r="I34" s="24"/>
      <c r="J34" s="24"/>
      <c r="K34" s="32"/>
    </row>
    <row r="35" spans="1:11" ht="222.05" customHeight="1">
      <c r="A35" s="31">
        <v>17.100000000000001</v>
      </c>
      <c r="B35" s="380" t="s">
        <v>173</v>
      </c>
      <c r="C35" s="381" t="s">
        <v>173</v>
      </c>
      <c r="D35" s="382" t="s">
        <v>173</v>
      </c>
      <c r="E35" s="383" t="s">
        <v>174</v>
      </c>
      <c r="F35" s="384" t="s">
        <v>174</v>
      </c>
      <c r="G35" s="24" t="s">
        <v>141</v>
      </c>
      <c r="H35" s="24"/>
      <c r="I35" s="24"/>
      <c r="J35" s="24"/>
      <c r="K35" s="32"/>
    </row>
    <row r="36" spans="1:11" ht="222.05" customHeight="1">
      <c r="A36" s="31">
        <v>17.2</v>
      </c>
      <c r="B36" s="380" t="s">
        <v>175</v>
      </c>
      <c r="C36" s="381" t="s">
        <v>175</v>
      </c>
      <c r="D36" s="382" t="s">
        <v>175</v>
      </c>
      <c r="E36" s="383" t="s">
        <v>176</v>
      </c>
      <c r="F36" s="384" t="s">
        <v>176</v>
      </c>
      <c r="G36" s="24" t="s">
        <v>141</v>
      </c>
      <c r="H36" s="24"/>
      <c r="I36" s="24"/>
      <c r="J36" s="24"/>
      <c r="K36" s="32"/>
    </row>
    <row r="37" spans="1:11" ht="222.05" customHeight="1">
      <c r="A37" s="31">
        <v>17.3</v>
      </c>
      <c r="B37" s="380" t="s">
        <v>177</v>
      </c>
      <c r="C37" s="381" t="s">
        <v>177</v>
      </c>
      <c r="D37" s="382" t="s">
        <v>177</v>
      </c>
      <c r="E37" s="383" t="s">
        <v>178</v>
      </c>
      <c r="F37" s="384" t="s">
        <v>178</v>
      </c>
      <c r="G37" s="24" t="s">
        <v>141</v>
      </c>
      <c r="H37" s="30">
        <f>+K87</f>
        <v>66</v>
      </c>
      <c r="I37" s="24"/>
      <c r="J37" s="24"/>
      <c r="K37" s="32"/>
    </row>
    <row r="38" spans="1:11" ht="300.8" customHeight="1">
      <c r="A38" s="31">
        <v>18</v>
      </c>
      <c r="B38" s="380" t="s">
        <v>179</v>
      </c>
      <c r="C38" s="381" t="s">
        <v>179</v>
      </c>
      <c r="D38" s="382" t="s">
        <v>179</v>
      </c>
      <c r="E38" s="383" t="s">
        <v>180</v>
      </c>
      <c r="F38" s="384" t="s">
        <v>180</v>
      </c>
      <c r="G38" s="24" t="s">
        <v>141</v>
      </c>
      <c r="H38" s="30"/>
      <c r="I38" s="24"/>
      <c r="J38" s="24"/>
      <c r="K38" s="32"/>
    </row>
    <row r="39" spans="1:11" ht="99" customHeight="1">
      <c r="A39" s="31">
        <v>19</v>
      </c>
      <c r="B39" s="380" t="s">
        <v>181</v>
      </c>
      <c r="C39" s="381" t="s">
        <v>181</v>
      </c>
      <c r="D39" s="382" t="s">
        <v>181</v>
      </c>
      <c r="E39" s="383" t="s">
        <v>182</v>
      </c>
      <c r="F39" s="384" t="s">
        <v>182</v>
      </c>
      <c r="G39" s="24"/>
      <c r="H39" s="24"/>
      <c r="I39" s="24"/>
      <c r="J39" s="24"/>
      <c r="K39" s="32"/>
    </row>
    <row r="40" spans="1:11" ht="222.05" customHeight="1">
      <c r="A40" s="31">
        <v>19.100000000000001</v>
      </c>
      <c r="B40" s="380" t="s">
        <v>183</v>
      </c>
      <c r="C40" s="381" t="s">
        <v>183</v>
      </c>
      <c r="D40" s="382" t="s">
        <v>183</v>
      </c>
      <c r="E40" s="383" t="s">
        <v>184</v>
      </c>
      <c r="F40" s="384" t="s">
        <v>184</v>
      </c>
      <c r="G40" s="24" t="s">
        <v>156</v>
      </c>
      <c r="H40" s="30"/>
      <c r="I40" s="24"/>
      <c r="J40" s="24"/>
      <c r="K40" s="32"/>
    </row>
    <row r="41" spans="1:11" ht="222.05" customHeight="1">
      <c r="A41" s="31">
        <v>19.2</v>
      </c>
      <c r="B41" s="380" t="s">
        <v>185</v>
      </c>
      <c r="C41" s="381" t="s">
        <v>185</v>
      </c>
      <c r="D41" s="382" t="s">
        <v>185</v>
      </c>
      <c r="E41" s="383" t="s">
        <v>186</v>
      </c>
      <c r="F41" s="384" t="s">
        <v>186</v>
      </c>
      <c r="G41" s="24" t="s">
        <v>156</v>
      </c>
      <c r="H41" s="30"/>
      <c r="I41" s="24"/>
      <c r="J41" s="24"/>
      <c r="K41" s="32"/>
    </row>
    <row r="42" spans="1:11" ht="222.05" customHeight="1">
      <c r="A42" s="31">
        <v>19.3</v>
      </c>
      <c r="B42" s="380" t="s">
        <v>187</v>
      </c>
      <c r="C42" s="381" t="s">
        <v>187</v>
      </c>
      <c r="D42" s="382" t="s">
        <v>187</v>
      </c>
      <c r="E42" s="383" t="s">
        <v>188</v>
      </c>
      <c r="F42" s="384" t="s">
        <v>188</v>
      </c>
      <c r="G42" s="24" t="s">
        <v>141</v>
      </c>
      <c r="H42" s="24"/>
      <c r="I42" s="24"/>
      <c r="J42" s="24"/>
      <c r="K42" s="32"/>
    </row>
    <row r="43" spans="1:11" ht="135" customHeight="1">
      <c r="A43" s="31">
        <v>20</v>
      </c>
      <c r="B43" s="380" t="s">
        <v>189</v>
      </c>
      <c r="C43" s="381" t="s">
        <v>189</v>
      </c>
      <c r="D43" s="382" t="s">
        <v>189</v>
      </c>
      <c r="E43" s="383" t="s">
        <v>190</v>
      </c>
      <c r="F43" s="384" t="s">
        <v>190</v>
      </c>
      <c r="G43" s="24" t="s">
        <v>141</v>
      </c>
      <c r="H43" s="24"/>
      <c r="I43" s="24"/>
      <c r="J43" s="24"/>
      <c r="K43" s="32"/>
    </row>
    <row r="44" spans="1:11" ht="222.05" customHeight="1">
      <c r="A44" s="31">
        <v>21</v>
      </c>
      <c r="B44" s="380" t="s">
        <v>191</v>
      </c>
      <c r="C44" s="381" t="s">
        <v>191</v>
      </c>
      <c r="D44" s="382" t="s">
        <v>191</v>
      </c>
      <c r="E44" s="383" t="s">
        <v>192</v>
      </c>
      <c r="F44" s="384" t="s">
        <v>192</v>
      </c>
      <c r="G44" s="24" t="s">
        <v>141</v>
      </c>
      <c r="H44" s="30"/>
      <c r="I44" s="24"/>
      <c r="J44" s="24"/>
      <c r="K44" s="32"/>
    </row>
    <row r="45" spans="1:11" ht="222.05" customHeight="1">
      <c r="A45" s="31">
        <v>22</v>
      </c>
      <c r="B45" s="380" t="s">
        <v>193</v>
      </c>
      <c r="C45" s="381" t="s">
        <v>193</v>
      </c>
      <c r="D45" s="382" t="s">
        <v>193</v>
      </c>
      <c r="E45" s="383" t="s">
        <v>194</v>
      </c>
      <c r="F45" s="384" t="s">
        <v>194</v>
      </c>
      <c r="G45" s="24" t="s">
        <v>156</v>
      </c>
      <c r="H45" s="30"/>
      <c r="I45" s="24"/>
      <c r="J45" s="24"/>
      <c r="K45" s="32"/>
    </row>
    <row r="46" spans="1:11" ht="222.05" customHeight="1">
      <c r="A46" s="31">
        <v>23</v>
      </c>
      <c r="B46" s="380" t="s">
        <v>195</v>
      </c>
      <c r="C46" s="381" t="s">
        <v>195</v>
      </c>
      <c r="D46" s="382" t="s">
        <v>195</v>
      </c>
      <c r="E46" s="383" t="s">
        <v>196</v>
      </c>
      <c r="F46" s="384" t="s">
        <v>196</v>
      </c>
      <c r="G46" s="24" t="s">
        <v>197</v>
      </c>
      <c r="H46" s="30"/>
      <c r="I46" s="24"/>
      <c r="J46" s="24"/>
      <c r="K46" s="32"/>
    </row>
    <row r="47" spans="1:11" ht="366.75" customHeight="1">
      <c r="A47" s="31">
        <v>24</v>
      </c>
      <c r="B47" s="386" t="s">
        <v>106</v>
      </c>
      <c r="C47" s="387" t="s">
        <v>106</v>
      </c>
      <c r="D47" s="388" t="s">
        <v>106</v>
      </c>
      <c r="E47" s="383" t="s">
        <v>55</v>
      </c>
      <c r="F47" s="384" t="s">
        <v>55</v>
      </c>
      <c r="G47" s="24" t="s">
        <v>56</v>
      </c>
      <c r="H47" s="30"/>
      <c r="I47" s="24"/>
      <c r="J47" s="24"/>
      <c r="K47" s="32"/>
    </row>
    <row r="48" spans="1:11" ht="222.05" customHeight="1">
      <c r="A48" s="31">
        <v>25</v>
      </c>
      <c r="B48" s="386" t="s">
        <v>198</v>
      </c>
      <c r="C48" s="387" t="s">
        <v>198</v>
      </c>
      <c r="D48" s="388" t="s">
        <v>198</v>
      </c>
      <c r="E48" s="383" t="s">
        <v>199</v>
      </c>
      <c r="F48" s="384" t="s">
        <v>199</v>
      </c>
      <c r="G48" s="24" t="s">
        <v>197</v>
      </c>
      <c r="H48" s="30"/>
      <c r="I48" s="24"/>
      <c r="J48" s="24"/>
      <c r="K48" s="32"/>
    </row>
    <row r="49" spans="1:11" ht="222.05" customHeight="1">
      <c r="A49" s="31">
        <v>26</v>
      </c>
      <c r="B49" s="380" t="s">
        <v>200</v>
      </c>
      <c r="C49" s="381" t="s">
        <v>200</v>
      </c>
      <c r="D49" s="382" t="s">
        <v>200</v>
      </c>
      <c r="E49" s="383" t="s">
        <v>201</v>
      </c>
      <c r="F49" s="384" t="s">
        <v>201</v>
      </c>
      <c r="G49" s="24" t="s">
        <v>45</v>
      </c>
      <c r="H49" s="24"/>
      <c r="I49" s="24"/>
      <c r="J49" s="24"/>
      <c r="K49" s="32"/>
    </row>
    <row r="50" spans="1:11" ht="222.05" customHeight="1">
      <c r="A50" s="31">
        <v>27</v>
      </c>
      <c r="B50" s="380" t="s">
        <v>202</v>
      </c>
      <c r="C50" s="381" t="s">
        <v>202</v>
      </c>
      <c r="D50" s="382" t="s">
        <v>202</v>
      </c>
      <c r="E50" s="383" t="s">
        <v>203</v>
      </c>
      <c r="F50" s="384" t="s">
        <v>203</v>
      </c>
      <c r="G50" s="24" t="s">
        <v>54</v>
      </c>
      <c r="H50" s="30"/>
      <c r="I50" s="24"/>
      <c r="J50" s="24"/>
      <c r="K50" s="32"/>
    </row>
    <row r="51" spans="1:11" ht="340.55" customHeight="1">
      <c r="A51" s="31">
        <v>28</v>
      </c>
      <c r="B51" s="380" t="s">
        <v>204</v>
      </c>
      <c r="C51" s="381" t="s">
        <v>204</v>
      </c>
      <c r="D51" s="382" t="s">
        <v>204</v>
      </c>
      <c r="E51" s="383" t="s">
        <v>205</v>
      </c>
      <c r="F51" s="384" t="s">
        <v>205</v>
      </c>
      <c r="G51" s="24" t="s">
        <v>38</v>
      </c>
      <c r="H51" s="30"/>
      <c r="I51" s="24"/>
      <c r="J51" s="24"/>
      <c r="K51" s="32"/>
    </row>
    <row r="52" spans="1:11" ht="222.05" customHeight="1">
      <c r="A52" s="31">
        <v>29</v>
      </c>
      <c r="B52" s="380" t="s">
        <v>206</v>
      </c>
      <c r="C52" s="381" t="s">
        <v>206</v>
      </c>
      <c r="D52" s="382" t="s">
        <v>206</v>
      </c>
      <c r="E52" s="383" t="s">
        <v>207</v>
      </c>
      <c r="F52" s="384" t="s">
        <v>207</v>
      </c>
      <c r="G52" s="24" t="s">
        <v>38</v>
      </c>
      <c r="H52" s="24"/>
      <c r="I52" s="24"/>
      <c r="J52" s="24"/>
      <c r="K52" s="32"/>
    </row>
    <row r="53" spans="1:11" ht="118.5" customHeight="1">
      <c r="A53" s="31">
        <v>30</v>
      </c>
      <c r="B53" s="380" t="s">
        <v>208</v>
      </c>
      <c r="C53" s="381" t="s">
        <v>208</v>
      </c>
      <c r="D53" s="382" t="s">
        <v>208</v>
      </c>
      <c r="E53" s="383" t="s">
        <v>209</v>
      </c>
      <c r="F53" s="384" t="s">
        <v>209</v>
      </c>
      <c r="G53" s="24" t="s">
        <v>38</v>
      </c>
      <c r="H53" s="30"/>
      <c r="I53" s="24"/>
      <c r="J53" s="24"/>
      <c r="K53" s="32"/>
    </row>
    <row r="54" spans="1:11" ht="222.05" customHeight="1">
      <c r="A54" s="31">
        <v>31</v>
      </c>
      <c r="B54" s="380" t="s">
        <v>210</v>
      </c>
      <c r="C54" s="381" t="s">
        <v>210</v>
      </c>
      <c r="D54" s="382" t="s">
        <v>210</v>
      </c>
      <c r="E54" s="383" t="s">
        <v>211</v>
      </c>
      <c r="F54" s="384" t="s">
        <v>211</v>
      </c>
      <c r="G54" s="24" t="s">
        <v>38</v>
      </c>
      <c r="H54" s="24"/>
      <c r="I54" s="24"/>
      <c r="J54" s="24"/>
      <c r="K54" s="32"/>
    </row>
    <row r="55" spans="1:11" ht="143.19999999999999" customHeight="1">
      <c r="A55" s="31">
        <v>32</v>
      </c>
      <c r="B55" s="380" t="s">
        <v>212</v>
      </c>
      <c r="C55" s="381" t="s">
        <v>212</v>
      </c>
      <c r="D55" s="382" t="s">
        <v>212</v>
      </c>
      <c r="E55" s="383" t="s">
        <v>213</v>
      </c>
      <c r="F55" s="384" t="s">
        <v>213</v>
      </c>
      <c r="G55" s="24" t="s">
        <v>214</v>
      </c>
      <c r="H55" s="24"/>
      <c r="I55" s="24"/>
      <c r="J55" s="24"/>
      <c r="K55" s="32"/>
    </row>
    <row r="56" spans="1:11" ht="261" customHeight="1">
      <c r="A56" s="31">
        <v>33</v>
      </c>
      <c r="B56" s="380" t="s">
        <v>215</v>
      </c>
      <c r="C56" s="381" t="s">
        <v>215</v>
      </c>
      <c r="D56" s="382" t="s">
        <v>215</v>
      </c>
      <c r="E56" s="383" t="s">
        <v>216</v>
      </c>
      <c r="F56" s="384" t="s">
        <v>216</v>
      </c>
      <c r="G56" s="24" t="s">
        <v>217</v>
      </c>
      <c r="H56" s="24"/>
      <c r="I56" s="24"/>
      <c r="J56" s="24"/>
      <c r="K56" s="32"/>
    </row>
    <row r="57" spans="1:11" ht="209.95" customHeight="1">
      <c r="A57" s="31">
        <v>34</v>
      </c>
      <c r="B57" s="380" t="s">
        <v>218</v>
      </c>
      <c r="C57" s="381" t="s">
        <v>218</v>
      </c>
      <c r="D57" s="382" t="s">
        <v>218</v>
      </c>
      <c r="E57" s="383" t="s">
        <v>219</v>
      </c>
      <c r="F57" s="384" t="s">
        <v>219</v>
      </c>
      <c r="G57" s="24" t="s">
        <v>220</v>
      </c>
      <c r="H57" s="24"/>
      <c r="I57" s="24"/>
      <c r="J57" s="24"/>
      <c r="K57" s="32"/>
    </row>
    <row r="58" spans="1:11" ht="209.3" customHeight="1">
      <c r="A58" s="31">
        <v>35</v>
      </c>
      <c r="B58" s="380" t="s">
        <v>218</v>
      </c>
      <c r="C58" s="381" t="s">
        <v>218</v>
      </c>
      <c r="D58" s="382" t="s">
        <v>218</v>
      </c>
      <c r="E58" s="383" t="s">
        <v>221</v>
      </c>
      <c r="F58" s="384" t="s">
        <v>221</v>
      </c>
      <c r="G58" s="24" t="s">
        <v>156</v>
      </c>
      <c r="H58" s="24"/>
      <c r="I58" s="24"/>
      <c r="J58" s="24"/>
      <c r="K58" s="32"/>
    </row>
    <row r="59" spans="1:11" ht="398.3" customHeight="1">
      <c r="A59" s="31">
        <v>36</v>
      </c>
      <c r="B59" s="380" t="s">
        <v>222</v>
      </c>
      <c r="C59" s="381" t="s">
        <v>222</v>
      </c>
      <c r="D59" s="382" t="s">
        <v>222</v>
      </c>
      <c r="E59" s="383" t="s">
        <v>223</v>
      </c>
      <c r="F59" s="384" t="s">
        <v>223</v>
      </c>
      <c r="G59" s="24" t="s">
        <v>224</v>
      </c>
      <c r="H59" s="24"/>
      <c r="I59" s="24"/>
      <c r="J59" s="24"/>
      <c r="K59" s="32"/>
    </row>
    <row r="60" spans="1:11" ht="238.6" customHeight="1">
      <c r="A60" s="31">
        <v>37</v>
      </c>
      <c r="B60" s="380" t="s">
        <v>225</v>
      </c>
      <c r="C60" s="381" t="s">
        <v>225</v>
      </c>
      <c r="D60" s="382" t="s">
        <v>225</v>
      </c>
      <c r="E60" s="383" t="s">
        <v>226</v>
      </c>
      <c r="F60" s="384" t="s">
        <v>226</v>
      </c>
      <c r="G60" s="24" t="s">
        <v>227</v>
      </c>
      <c r="H60" s="24"/>
      <c r="I60" s="24"/>
      <c r="J60" s="24"/>
      <c r="K60" s="32"/>
    </row>
    <row r="61" spans="1:11" ht="142.55000000000001" customHeight="1">
      <c r="A61" s="31">
        <v>38</v>
      </c>
      <c r="B61" s="380" t="s">
        <v>228</v>
      </c>
      <c r="C61" s="381" t="s">
        <v>228</v>
      </c>
      <c r="D61" s="382" t="s">
        <v>228</v>
      </c>
      <c r="E61" s="383" t="s">
        <v>229</v>
      </c>
      <c r="F61" s="384" t="s">
        <v>229</v>
      </c>
      <c r="G61" s="24"/>
      <c r="H61" s="24"/>
      <c r="I61" s="24"/>
      <c r="J61" s="24"/>
      <c r="K61" s="32"/>
    </row>
    <row r="62" spans="1:11" ht="115.55" customHeight="1">
      <c r="A62" s="31">
        <v>38.1</v>
      </c>
      <c r="B62" s="380" t="s">
        <v>230</v>
      </c>
      <c r="C62" s="381" t="s">
        <v>230</v>
      </c>
      <c r="D62" s="382" t="s">
        <v>230</v>
      </c>
      <c r="E62" s="383" t="s">
        <v>231</v>
      </c>
      <c r="F62" s="384" t="s">
        <v>231</v>
      </c>
      <c r="G62" s="24" t="s">
        <v>144</v>
      </c>
      <c r="H62" s="24"/>
      <c r="I62" s="24"/>
      <c r="J62" s="24"/>
      <c r="K62" s="32"/>
    </row>
    <row r="63" spans="1:11" ht="132.05000000000001" customHeight="1">
      <c r="A63" s="31">
        <v>38.200000000000003</v>
      </c>
      <c r="B63" s="380" t="s">
        <v>232</v>
      </c>
      <c r="C63" s="381" t="s">
        <v>232</v>
      </c>
      <c r="D63" s="382" t="s">
        <v>232</v>
      </c>
      <c r="E63" s="383" t="s">
        <v>233</v>
      </c>
      <c r="F63" s="384" t="s">
        <v>233</v>
      </c>
      <c r="G63" s="24" t="s">
        <v>45</v>
      </c>
      <c r="H63" s="24"/>
      <c r="I63" s="24"/>
      <c r="J63" s="24"/>
      <c r="K63" s="32"/>
    </row>
    <row r="64" spans="1:11" ht="222.05" customHeight="1">
      <c r="A64" s="31">
        <v>38.299999999999997</v>
      </c>
      <c r="B64" s="380" t="s">
        <v>234</v>
      </c>
      <c r="C64" s="381" t="s">
        <v>234</v>
      </c>
      <c r="D64" s="382" t="s">
        <v>234</v>
      </c>
      <c r="E64" s="383" t="s">
        <v>229</v>
      </c>
      <c r="F64" s="384" t="s">
        <v>229</v>
      </c>
      <c r="G64" s="24" t="s">
        <v>144</v>
      </c>
      <c r="H64" s="24"/>
      <c r="I64" s="24"/>
      <c r="J64" s="24"/>
      <c r="K64" s="32"/>
    </row>
    <row r="65" spans="1:12" ht="163.5" customHeight="1">
      <c r="A65" s="31">
        <v>38.4</v>
      </c>
      <c r="B65" s="380" t="s">
        <v>235</v>
      </c>
      <c r="C65" s="381" t="s">
        <v>235</v>
      </c>
      <c r="D65" s="382" t="s">
        <v>235</v>
      </c>
      <c r="E65" s="383" t="s">
        <v>236</v>
      </c>
      <c r="F65" s="384" t="s">
        <v>236</v>
      </c>
      <c r="G65" s="24" t="s">
        <v>45</v>
      </c>
      <c r="H65" s="24"/>
      <c r="I65" s="24"/>
      <c r="J65" s="24"/>
      <c r="K65" s="32"/>
    </row>
    <row r="66" spans="1:12" ht="129.80000000000001" customHeight="1">
      <c r="A66" s="31">
        <v>39</v>
      </c>
      <c r="B66" s="380" t="s">
        <v>237</v>
      </c>
      <c r="C66" s="381" t="s">
        <v>237</v>
      </c>
      <c r="D66" s="382" t="s">
        <v>237</v>
      </c>
      <c r="E66" s="383" t="s">
        <v>238</v>
      </c>
      <c r="F66" s="384" t="s">
        <v>238</v>
      </c>
      <c r="G66" s="24" t="s">
        <v>144</v>
      </c>
      <c r="H66" s="24"/>
      <c r="I66" s="24"/>
      <c r="J66" s="24"/>
      <c r="K66" s="32"/>
    </row>
    <row r="67" spans="1:12" ht="159.75" customHeight="1">
      <c r="A67" s="31">
        <v>40</v>
      </c>
      <c r="B67" s="380" t="s">
        <v>239</v>
      </c>
      <c r="C67" s="381" t="s">
        <v>239</v>
      </c>
      <c r="D67" s="382" t="s">
        <v>239</v>
      </c>
      <c r="E67" s="383" t="s">
        <v>240</v>
      </c>
      <c r="F67" s="384" t="s">
        <v>240</v>
      </c>
      <c r="G67" s="24" t="s">
        <v>214</v>
      </c>
      <c r="H67" s="24"/>
      <c r="I67" s="24"/>
      <c r="J67" s="24"/>
      <c r="K67" s="32"/>
    </row>
    <row r="68" spans="1:12" ht="189.85" customHeight="1">
      <c r="A68" s="31">
        <v>41</v>
      </c>
      <c r="B68" s="380" t="s">
        <v>241</v>
      </c>
      <c r="C68" s="381" t="s">
        <v>241</v>
      </c>
      <c r="D68" s="382" t="s">
        <v>241</v>
      </c>
      <c r="E68" s="383" t="s">
        <v>242</v>
      </c>
      <c r="F68" s="384" t="s">
        <v>242</v>
      </c>
      <c r="G68" s="24" t="s">
        <v>144</v>
      </c>
      <c r="H68" s="30"/>
      <c r="I68" s="24"/>
      <c r="J68" s="24"/>
      <c r="K68" s="32"/>
    </row>
    <row r="69" spans="1:12" ht="96.75" customHeight="1">
      <c r="A69" s="31">
        <v>41.1</v>
      </c>
      <c r="B69" s="380" t="s">
        <v>243</v>
      </c>
      <c r="C69" s="381" t="s">
        <v>243</v>
      </c>
      <c r="D69" s="382" t="s">
        <v>243</v>
      </c>
      <c r="E69" s="383" t="s">
        <v>244</v>
      </c>
      <c r="F69" s="384" t="s">
        <v>244</v>
      </c>
      <c r="G69" s="24" t="s">
        <v>245</v>
      </c>
      <c r="H69" s="30"/>
      <c r="I69" s="24"/>
      <c r="J69" s="24"/>
      <c r="K69" s="32"/>
    </row>
    <row r="70" spans="1:12" ht="179.2" customHeight="1">
      <c r="A70" s="31">
        <v>42</v>
      </c>
      <c r="B70" s="380" t="s">
        <v>246</v>
      </c>
      <c r="C70" s="381" t="s">
        <v>246</v>
      </c>
      <c r="D70" s="382" t="s">
        <v>246</v>
      </c>
      <c r="E70" s="383" t="s">
        <v>247</v>
      </c>
      <c r="F70" s="384" t="s">
        <v>247</v>
      </c>
      <c r="G70" s="24" t="s">
        <v>141</v>
      </c>
      <c r="H70" s="30"/>
      <c r="I70" s="24"/>
      <c r="J70" s="24"/>
      <c r="K70" s="32"/>
    </row>
    <row r="71" spans="1:12" ht="141.75" customHeight="1">
      <c r="A71" s="31">
        <v>43</v>
      </c>
      <c r="B71" s="380" t="s">
        <v>248</v>
      </c>
      <c r="C71" s="381" t="s">
        <v>248</v>
      </c>
      <c r="D71" s="382" t="s">
        <v>248</v>
      </c>
      <c r="E71" s="383" t="s">
        <v>249</v>
      </c>
      <c r="F71" s="384" t="s">
        <v>249</v>
      </c>
      <c r="G71" s="24" t="s">
        <v>38</v>
      </c>
      <c r="H71" s="30"/>
      <c r="I71" s="24"/>
      <c r="J71" s="24"/>
      <c r="K71" s="32"/>
    </row>
    <row r="72" spans="1:12" ht="146.94999999999999" customHeight="1">
      <c r="A72" s="31">
        <v>44</v>
      </c>
      <c r="B72" s="380" t="s">
        <v>250</v>
      </c>
      <c r="C72" s="381" t="s">
        <v>250</v>
      </c>
      <c r="D72" s="382" t="s">
        <v>250</v>
      </c>
      <c r="E72" s="383" t="s">
        <v>251</v>
      </c>
      <c r="F72" s="384" t="s">
        <v>251</v>
      </c>
      <c r="G72" s="24" t="s">
        <v>156</v>
      </c>
      <c r="H72" s="24"/>
      <c r="I72" s="24"/>
      <c r="J72" s="24"/>
      <c r="K72" s="32"/>
    </row>
    <row r="73" spans="1:12" ht="15.75">
      <c r="A73" s="31">
        <v>45</v>
      </c>
      <c r="B73" s="380" t="s">
        <v>252</v>
      </c>
      <c r="C73" s="381" t="s">
        <v>252</v>
      </c>
      <c r="D73" s="382" t="s">
        <v>252</v>
      </c>
      <c r="E73" s="383" t="s">
        <v>253</v>
      </c>
      <c r="F73" s="384" t="s">
        <v>253</v>
      </c>
      <c r="G73" s="24" t="s">
        <v>141</v>
      </c>
      <c r="H73" s="24"/>
      <c r="I73" s="24"/>
      <c r="J73" s="24"/>
      <c r="K73" s="32"/>
    </row>
    <row r="74" spans="1:12" ht="15.75">
      <c r="A74" s="195">
        <v>46</v>
      </c>
      <c r="B74" s="488" t="s">
        <v>490</v>
      </c>
      <c r="C74" s="489"/>
      <c r="D74" s="490"/>
      <c r="E74" s="491" t="s">
        <v>490</v>
      </c>
      <c r="F74" s="492"/>
      <c r="G74" s="196" t="s">
        <v>141</v>
      </c>
      <c r="H74" s="197"/>
      <c r="I74" s="196"/>
      <c r="J74" s="196"/>
      <c r="K74" s="198"/>
    </row>
    <row r="75" spans="1:12">
      <c r="A75" s="33"/>
      <c r="B75" s="33"/>
      <c r="C75" s="33"/>
      <c r="F75" s="33"/>
      <c r="G75" s="33"/>
      <c r="H75" s="33"/>
      <c r="I75" s="33"/>
      <c r="J75" s="33"/>
      <c r="K75" s="33"/>
    </row>
    <row r="76" spans="1:12" ht="15.75">
      <c r="A76" s="397" t="s">
        <v>57</v>
      </c>
      <c r="B76" s="397"/>
      <c r="C76" s="397"/>
      <c r="D76" s="397"/>
      <c r="E76" s="397"/>
      <c r="F76" s="397"/>
      <c r="G76" s="397"/>
      <c r="H76" s="397"/>
      <c r="I76" s="397"/>
      <c r="J76" s="397"/>
      <c r="K76" s="398"/>
      <c r="L76" s="106"/>
    </row>
    <row r="77" spans="1:12" ht="15.75" thickBot="1">
      <c r="A77" s="399" t="s">
        <v>0</v>
      </c>
      <c r="B77" s="399"/>
      <c r="C77" s="399"/>
      <c r="D77" s="50" t="s">
        <v>58</v>
      </c>
      <c r="E77" s="50"/>
      <c r="F77" s="50" t="s">
        <v>50</v>
      </c>
      <c r="G77" s="50" t="s">
        <v>59</v>
      </c>
      <c r="H77" s="50" t="s">
        <v>60</v>
      </c>
      <c r="I77" s="50" t="s">
        <v>61</v>
      </c>
      <c r="J77" s="50"/>
      <c r="K77" s="107" t="s">
        <v>51</v>
      </c>
      <c r="L77" s="56"/>
    </row>
    <row r="78" spans="1:12" ht="16.55" customHeight="1">
      <c r="A78" s="395" t="s">
        <v>109</v>
      </c>
      <c r="B78" s="396"/>
      <c r="C78" s="396"/>
      <c r="D78" s="52"/>
      <c r="E78" s="52"/>
      <c r="F78" s="53"/>
      <c r="G78" s="54"/>
      <c r="H78" s="54"/>
      <c r="I78" s="54"/>
      <c r="J78" s="54"/>
      <c r="K78" s="108"/>
      <c r="L78" s="56"/>
    </row>
    <row r="79" spans="1:12">
      <c r="A79" s="389" t="s">
        <v>64</v>
      </c>
      <c r="B79" s="390"/>
      <c r="C79" s="390"/>
      <c r="D79" s="55"/>
      <c r="E79" s="55"/>
      <c r="F79" s="56"/>
      <c r="G79" s="57"/>
      <c r="H79" s="57"/>
      <c r="I79" s="57"/>
      <c r="J79" s="57"/>
      <c r="K79" s="109">
        <f>I11</f>
        <v>1</v>
      </c>
      <c r="L79" s="56"/>
    </row>
    <row r="80" spans="1:12">
      <c r="A80" s="389" t="s">
        <v>62</v>
      </c>
      <c r="B80" s="390"/>
      <c r="C80" s="390"/>
      <c r="D80" s="55"/>
      <c r="E80" s="55"/>
      <c r="F80" s="56"/>
      <c r="G80" s="57"/>
      <c r="H80" s="57"/>
      <c r="I80" s="57"/>
      <c r="J80" s="57"/>
      <c r="K80" s="33"/>
      <c r="L80" s="56"/>
    </row>
    <row r="81" spans="1:12">
      <c r="A81" s="391"/>
      <c r="B81" s="392"/>
      <c r="C81" s="392"/>
      <c r="D81" s="56"/>
      <c r="E81" s="55"/>
      <c r="F81" s="56"/>
      <c r="G81" s="57"/>
      <c r="H81" s="57"/>
      <c r="I81" s="57"/>
      <c r="J81" s="57"/>
      <c r="K81" s="109">
        <f>SUM(K79:K80)</f>
        <v>1</v>
      </c>
      <c r="L81" s="56"/>
    </row>
    <row r="82" spans="1:12" ht="15.75" thickBot="1">
      <c r="A82" s="393" t="s">
        <v>63</v>
      </c>
      <c r="B82" s="394"/>
      <c r="C82" s="394"/>
      <c r="D82" s="58"/>
      <c r="E82" s="58"/>
      <c r="F82" s="59" t="s">
        <v>98</v>
      </c>
      <c r="G82" s="60"/>
      <c r="H82" s="60"/>
      <c r="I82" s="60"/>
      <c r="J82" s="60"/>
      <c r="K82" s="110">
        <f>ROUNDUP(K81,0)</f>
        <v>1</v>
      </c>
      <c r="L82" s="56"/>
    </row>
    <row r="83" spans="1:12">
      <c r="A83" s="395" t="s">
        <v>602</v>
      </c>
      <c r="B83" s="396"/>
      <c r="C83" s="396"/>
      <c r="D83" s="52"/>
      <c r="E83" s="52"/>
      <c r="F83" s="53"/>
      <c r="G83" s="54"/>
      <c r="H83" s="54"/>
      <c r="I83" s="54"/>
      <c r="J83" s="54"/>
      <c r="K83" s="64"/>
    </row>
    <row r="84" spans="1:12">
      <c r="A84" s="389" t="s">
        <v>64</v>
      </c>
      <c r="B84" s="390"/>
      <c r="C84" s="390"/>
      <c r="D84" s="55"/>
      <c r="E84" s="55"/>
      <c r="F84" s="56"/>
      <c r="G84" s="57"/>
      <c r="H84" s="57"/>
      <c r="I84" s="57"/>
      <c r="J84" s="57"/>
      <c r="K84" s="64">
        <f>+I12</f>
        <v>60</v>
      </c>
    </row>
    <row r="85" spans="1:12">
      <c r="A85" s="389" t="s">
        <v>62</v>
      </c>
      <c r="B85" s="390"/>
      <c r="C85" s="390"/>
      <c r="D85" s="55"/>
      <c r="E85" s="55"/>
      <c r="F85" s="56"/>
      <c r="G85" s="57"/>
      <c r="H85" s="57"/>
      <c r="I85" s="57"/>
      <c r="J85" s="57"/>
      <c r="K85" s="57">
        <f>K84*10%</f>
        <v>6</v>
      </c>
    </row>
    <row r="86" spans="1:12">
      <c r="A86" s="391"/>
      <c r="B86" s="392"/>
      <c r="C86" s="392"/>
      <c r="D86" s="56"/>
      <c r="E86" s="55"/>
      <c r="F86" s="56"/>
      <c r="G86" s="57"/>
      <c r="H86" s="57"/>
      <c r="I86" s="57"/>
      <c r="J86" s="57"/>
      <c r="K86" s="64">
        <f>SUM(K84:K85)</f>
        <v>66</v>
      </c>
    </row>
    <row r="87" spans="1:12" ht="15.75" thickBot="1">
      <c r="A87" s="393" t="s">
        <v>63</v>
      </c>
      <c r="B87" s="394"/>
      <c r="C87" s="394"/>
      <c r="D87" s="58"/>
      <c r="E87" s="58"/>
      <c r="F87" s="59" t="s">
        <v>141</v>
      </c>
      <c r="G87" s="60"/>
      <c r="H87" s="60"/>
      <c r="I87" s="60"/>
      <c r="J87" s="60"/>
      <c r="K87" s="64">
        <f>ROUNDUP(K86,0)</f>
        <v>66</v>
      </c>
    </row>
  </sheetData>
  <autoFilter ref="A17:J74" xr:uid="{9FCD9884-48FE-4368-A3B7-DE98B2D79839}">
    <filterColumn colId="1" showButton="0"/>
    <filterColumn colId="2" showButton="0"/>
    <filterColumn colId="4" showButton="0"/>
  </autoFilter>
  <mergeCells count="140">
    <mergeCell ref="A10:K10"/>
    <mergeCell ref="A83:C83"/>
    <mergeCell ref="A84:C84"/>
    <mergeCell ref="A85:C85"/>
    <mergeCell ref="A86:C86"/>
    <mergeCell ref="A87:C87"/>
    <mergeCell ref="A78:C78"/>
    <mergeCell ref="A79:C79"/>
    <mergeCell ref="A80:C80"/>
    <mergeCell ref="A81:C81"/>
    <mergeCell ref="A82:C82"/>
    <mergeCell ref="B73:D73"/>
    <mergeCell ref="E73:F73"/>
    <mergeCell ref="B74:D74"/>
    <mergeCell ref="E74:F74"/>
    <mergeCell ref="A76:K76"/>
    <mergeCell ref="A77:C77"/>
    <mergeCell ref="B70:D70"/>
    <mergeCell ref="E70:F70"/>
    <mergeCell ref="B71:D71"/>
    <mergeCell ref="E71:F71"/>
    <mergeCell ref="B72:D72"/>
    <mergeCell ref="E72:F72"/>
    <mergeCell ref="B67:D67"/>
    <mergeCell ref="E67:F67"/>
    <mergeCell ref="B68:D68"/>
    <mergeCell ref="E68:F68"/>
    <mergeCell ref="B69:D69"/>
    <mergeCell ref="E69:F69"/>
    <mergeCell ref="B64:D64"/>
    <mergeCell ref="E64:F64"/>
    <mergeCell ref="B65:D65"/>
    <mergeCell ref="E65:F65"/>
    <mergeCell ref="B66:D66"/>
    <mergeCell ref="E66:F66"/>
    <mergeCell ref="B61:D61"/>
    <mergeCell ref="E61:F61"/>
    <mergeCell ref="B62:D62"/>
    <mergeCell ref="E62:F62"/>
    <mergeCell ref="B63:D63"/>
    <mergeCell ref="E63:F63"/>
    <mergeCell ref="B58:D58"/>
    <mergeCell ref="E58:F58"/>
    <mergeCell ref="B59:D59"/>
    <mergeCell ref="E59:F59"/>
    <mergeCell ref="B60:D60"/>
    <mergeCell ref="E60:F60"/>
    <mergeCell ref="B55:D55"/>
    <mergeCell ref="E55:F55"/>
    <mergeCell ref="B56:D56"/>
    <mergeCell ref="E56:F56"/>
    <mergeCell ref="B57:D57"/>
    <mergeCell ref="E57:F57"/>
    <mergeCell ref="B52:D52"/>
    <mergeCell ref="E52:F52"/>
    <mergeCell ref="B53:D53"/>
    <mergeCell ref="E53:F53"/>
    <mergeCell ref="B54:D54"/>
    <mergeCell ref="E54:F54"/>
    <mergeCell ref="B49:D49"/>
    <mergeCell ref="E49:F49"/>
    <mergeCell ref="B50:D50"/>
    <mergeCell ref="E50:F50"/>
    <mergeCell ref="B51:D51"/>
    <mergeCell ref="E51:F51"/>
    <mergeCell ref="B46:D46"/>
    <mergeCell ref="E46:F46"/>
    <mergeCell ref="B47:D47"/>
    <mergeCell ref="E47:F47"/>
    <mergeCell ref="B48:D48"/>
    <mergeCell ref="E48:F48"/>
    <mergeCell ref="B43:D43"/>
    <mergeCell ref="E43:F43"/>
    <mergeCell ref="B44:D44"/>
    <mergeCell ref="E44:F44"/>
    <mergeCell ref="B45:D45"/>
    <mergeCell ref="E45:F45"/>
    <mergeCell ref="B40:D40"/>
    <mergeCell ref="E40:F40"/>
    <mergeCell ref="B41:D41"/>
    <mergeCell ref="E41:F41"/>
    <mergeCell ref="B42:D42"/>
    <mergeCell ref="E42:F42"/>
    <mergeCell ref="B37:D37"/>
    <mergeCell ref="E37:F37"/>
    <mergeCell ref="B38:D38"/>
    <mergeCell ref="E38:F38"/>
    <mergeCell ref="B39:D39"/>
    <mergeCell ref="E39:F39"/>
    <mergeCell ref="B34:D34"/>
    <mergeCell ref="E34:F34"/>
    <mergeCell ref="B35:D35"/>
    <mergeCell ref="E35:F35"/>
    <mergeCell ref="B36:D36"/>
    <mergeCell ref="E36:F36"/>
    <mergeCell ref="B31:D31"/>
    <mergeCell ref="E31:F31"/>
    <mergeCell ref="B32:D32"/>
    <mergeCell ref="E32:F32"/>
    <mergeCell ref="B33:D33"/>
    <mergeCell ref="E33:F33"/>
    <mergeCell ref="B28:D28"/>
    <mergeCell ref="E28:F28"/>
    <mergeCell ref="B29:D29"/>
    <mergeCell ref="E29:F29"/>
    <mergeCell ref="B30:D30"/>
    <mergeCell ref="E30:F30"/>
    <mergeCell ref="B25:D25"/>
    <mergeCell ref="E25:F25"/>
    <mergeCell ref="B26:D26"/>
    <mergeCell ref="E26:F26"/>
    <mergeCell ref="B27:D27"/>
    <mergeCell ref="E27:F27"/>
    <mergeCell ref="B22:D22"/>
    <mergeCell ref="E22:F22"/>
    <mergeCell ref="B23:D23"/>
    <mergeCell ref="E23:F23"/>
    <mergeCell ref="B24:D24"/>
    <mergeCell ref="E24:F24"/>
    <mergeCell ref="B19:D19"/>
    <mergeCell ref="E19:F19"/>
    <mergeCell ref="B20:D20"/>
    <mergeCell ref="E20:F20"/>
    <mergeCell ref="B21:D21"/>
    <mergeCell ref="E21:F21"/>
    <mergeCell ref="A15:I15"/>
    <mergeCell ref="B17:D17"/>
    <mergeCell ref="E17:F17"/>
    <mergeCell ref="B18:D18"/>
    <mergeCell ref="E18:F18"/>
    <mergeCell ref="A7:K7"/>
    <mergeCell ref="A8:K8"/>
    <mergeCell ref="M2:N2"/>
    <mergeCell ref="B5:B6"/>
    <mergeCell ref="C5:C6"/>
    <mergeCell ref="D5:D6"/>
    <mergeCell ref="G5:I5"/>
    <mergeCell ref="J5:J6"/>
    <mergeCell ref="K5:K6"/>
    <mergeCell ref="L5:P5"/>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B861F-A74C-4327-88CF-A08C132B84B8}">
  <dimension ref="A1:W87"/>
  <sheetViews>
    <sheetView zoomScale="70" zoomScaleNormal="70" workbookViewId="0">
      <selection activeCell="D9" sqref="D9"/>
    </sheetView>
  </sheetViews>
  <sheetFormatPr defaultColWidth="9.109375" defaultRowHeight="15.05"/>
  <cols>
    <col min="1" max="1" width="19.5546875" style="1" customWidth="1"/>
    <col min="2" max="2" width="15.5546875" style="1" customWidth="1"/>
    <col min="3" max="3" width="16.88671875" style="1" customWidth="1"/>
    <col min="4" max="4" width="20.44140625" style="1" bestFit="1" customWidth="1"/>
    <col min="5" max="5" width="13.109375" style="1" customWidth="1"/>
    <col min="6" max="6" width="11.88671875" style="1" customWidth="1"/>
    <col min="7" max="7" width="14.44140625" style="1" customWidth="1"/>
    <col min="8" max="8" width="12.44140625" style="1" customWidth="1"/>
    <col min="9" max="9" width="13.5546875" style="1" customWidth="1"/>
    <col min="10" max="10" width="17.5546875" style="1" customWidth="1"/>
    <col min="11" max="11" width="22.44140625" style="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15.75" thickBot="1">
      <c r="A2" s="78" t="s">
        <v>19</v>
      </c>
      <c r="B2" s="79" t="s">
        <v>65</v>
      </c>
      <c r="C2" s="80" t="s">
        <v>724</v>
      </c>
      <c r="D2" s="81" t="s">
        <v>654</v>
      </c>
      <c r="E2" s="82" t="s">
        <v>605</v>
      </c>
      <c r="F2" s="83" t="s">
        <v>725</v>
      </c>
      <c r="G2" s="83">
        <v>12</v>
      </c>
      <c r="H2" s="84">
        <v>8</v>
      </c>
      <c r="I2" s="85">
        <v>5</v>
      </c>
      <c r="J2" s="84" t="s">
        <v>21</v>
      </c>
      <c r="K2" s="84"/>
      <c r="L2" s="86"/>
      <c r="M2" s="369" t="s">
        <v>656</v>
      </c>
      <c r="N2" s="370"/>
      <c r="O2" s="76"/>
      <c r="P2" s="75"/>
      <c r="S2" s="77" t="str" cm="1">
        <f t="array" ref="S2:W2">_xlfn.TEXTSPLIT(C2," "," ",TRUE,1,)</f>
        <v>Ch</v>
      </c>
      <c r="T2" s="77" t="str">
        <v>-</v>
      </c>
      <c r="U2" s="77" t="str">
        <v>160+337</v>
      </c>
      <c r="V2" s="77" t="str">
        <v>-</v>
      </c>
      <c r="W2" s="77" t="str">
        <v>LHS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727</v>
      </c>
      <c r="B8" s="411"/>
      <c r="C8" s="411"/>
      <c r="D8" s="411"/>
      <c r="E8" s="411"/>
      <c r="F8" s="411"/>
      <c r="G8" s="411"/>
      <c r="H8" s="411"/>
      <c r="I8" s="411"/>
      <c r="J8" s="411"/>
      <c r="K8" s="412"/>
      <c r="L8" s="8"/>
      <c r="M8" s="8"/>
      <c r="N8" s="8"/>
      <c r="O8" s="8"/>
      <c r="P8" s="9"/>
    </row>
    <row r="9" spans="1:23" ht="15.75">
      <c r="A9" s="67" t="s">
        <v>172</v>
      </c>
      <c r="B9" s="11" t="s">
        <v>657</v>
      </c>
      <c r="C9" s="11" t="s">
        <v>658</v>
      </c>
      <c r="D9" s="11" t="s">
        <v>726</v>
      </c>
      <c r="E9" s="11"/>
      <c r="F9" s="11" t="s">
        <v>141</v>
      </c>
      <c r="G9" s="12">
        <v>12</v>
      </c>
      <c r="H9" s="12">
        <v>1</v>
      </c>
      <c r="I9" s="12"/>
      <c r="J9" s="13">
        <f>12*5</f>
        <v>60</v>
      </c>
      <c r="K9" s="162" t="s">
        <v>660</v>
      </c>
      <c r="L9" s="192"/>
      <c r="M9" s="192"/>
      <c r="N9" s="192"/>
      <c r="O9" s="192"/>
      <c r="P9" s="192"/>
    </row>
    <row r="10" spans="1:23" ht="15.75">
      <c r="A10" s="410" t="s">
        <v>258</v>
      </c>
      <c r="B10" s="411"/>
      <c r="C10" s="411"/>
      <c r="D10" s="411"/>
      <c r="E10" s="411"/>
      <c r="F10" s="411"/>
      <c r="G10" s="411"/>
      <c r="H10" s="411"/>
      <c r="I10" s="411"/>
      <c r="J10" s="411"/>
      <c r="K10" s="412"/>
      <c r="L10" s="192"/>
      <c r="M10" s="192"/>
      <c r="N10" s="192"/>
      <c r="O10" s="192"/>
      <c r="P10" s="213"/>
    </row>
    <row r="11" spans="1:23" ht="15.75">
      <c r="A11" s="17"/>
      <c r="B11" s="18"/>
      <c r="C11" s="18"/>
      <c r="D11" s="18"/>
      <c r="E11" s="18"/>
      <c r="F11" s="20" t="s">
        <v>44</v>
      </c>
      <c r="G11" s="18"/>
      <c r="H11" s="20" t="s">
        <v>98</v>
      </c>
      <c r="I11" s="135">
        <v>1</v>
      </c>
      <c r="J11" s="18"/>
      <c r="K11" s="19"/>
      <c r="L11" s="8"/>
      <c r="M11" s="8"/>
      <c r="N11" s="8"/>
      <c r="O11" s="8"/>
      <c r="P11" s="9"/>
    </row>
    <row r="12" spans="1:23" ht="15.75">
      <c r="A12" s="17"/>
      <c r="B12" s="18"/>
      <c r="C12" s="18"/>
      <c r="D12" s="18"/>
      <c r="E12" s="18"/>
      <c r="F12" s="20" t="s">
        <v>529</v>
      </c>
      <c r="G12" s="18"/>
      <c r="H12" s="18" t="s">
        <v>141</v>
      </c>
      <c r="I12" s="135">
        <f>+J9</f>
        <v>60</v>
      </c>
      <c r="J12" s="18"/>
      <c r="K12" s="19"/>
      <c r="L12" s="8"/>
      <c r="M12" s="8"/>
      <c r="N12" s="8"/>
      <c r="O12" s="8"/>
      <c r="P12" s="9"/>
    </row>
    <row r="13" spans="1:23" ht="15.75">
      <c r="A13" s="17"/>
      <c r="B13" s="18"/>
      <c r="C13" s="18"/>
      <c r="D13" s="18"/>
      <c r="E13" s="18"/>
      <c r="F13" s="20"/>
      <c r="G13" s="18"/>
      <c r="H13" s="18"/>
      <c r="I13" s="135"/>
      <c r="J13" s="18"/>
      <c r="K13" s="19"/>
      <c r="L13" s="8"/>
      <c r="M13" s="8"/>
      <c r="N13" s="8"/>
      <c r="O13" s="8"/>
      <c r="P13" s="9"/>
    </row>
    <row r="14" spans="1:23" ht="15.75">
      <c r="A14" s="17"/>
      <c r="B14" s="18"/>
      <c r="C14" s="18"/>
      <c r="D14" s="18"/>
      <c r="E14" s="18"/>
      <c r="F14" s="20"/>
      <c r="G14" s="18"/>
      <c r="H14" s="18"/>
      <c r="I14" s="135"/>
      <c r="J14" s="18"/>
      <c r="K14" s="19"/>
      <c r="L14" s="8"/>
      <c r="M14" s="8"/>
      <c r="N14" s="8"/>
      <c r="O14" s="8"/>
      <c r="P14" s="9"/>
    </row>
    <row r="15" spans="1:23" ht="15.75">
      <c r="A15" s="377" t="s">
        <v>46</v>
      </c>
      <c r="B15" s="378"/>
      <c r="C15" s="378"/>
      <c r="D15" s="378"/>
      <c r="E15" s="378"/>
      <c r="F15" s="378"/>
      <c r="G15" s="378"/>
      <c r="H15" s="378"/>
      <c r="I15" s="378"/>
      <c r="J15" s="22"/>
      <c r="K15" s="19"/>
      <c r="L15" s="8"/>
      <c r="M15" s="8"/>
      <c r="N15" s="8"/>
      <c r="O15" s="8"/>
      <c r="P15" s="9"/>
    </row>
    <row r="16" spans="1:23" ht="16.399999999999999" thickBot="1">
      <c r="A16" s="23"/>
      <c r="B16" s="24"/>
      <c r="C16" s="22"/>
      <c r="D16" s="22"/>
      <c r="E16" s="22"/>
      <c r="F16" s="22"/>
      <c r="G16" s="22"/>
      <c r="H16" s="22"/>
      <c r="I16" s="22"/>
      <c r="J16" s="22"/>
      <c r="K16" s="19"/>
      <c r="L16" s="25"/>
      <c r="M16" s="25"/>
      <c r="N16" s="25"/>
      <c r="O16" s="25"/>
      <c r="P16" s="26">
        <f>SUM(P7:P15)</f>
        <v>0</v>
      </c>
    </row>
    <row r="17" spans="1:11" ht="16.399999999999999" thickTop="1">
      <c r="A17" s="27" t="s">
        <v>47</v>
      </c>
      <c r="B17" s="379" t="s">
        <v>48</v>
      </c>
      <c r="C17" s="379"/>
      <c r="D17" s="379"/>
      <c r="E17" s="379" t="s">
        <v>49</v>
      </c>
      <c r="F17" s="379"/>
      <c r="G17" s="28" t="s">
        <v>50</v>
      </c>
      <c r="H17" s="28" t="s">
        <v>51</v>
      </c>
      <c r="I17" s="28" t="s">
        <v>52</v>
      </c>
      <c r="J17" s="28" t="s">
        <v>5</v>
      </c>
      <c r="K17" s="29"/>
    </row>
    <row r="18" spans="1:11" ht="222.05" customHeight="1">
      <c r="A18" s="31">
        <v>1</v>
      </c>
      <c r="B18" s="380" t="s">
        <v>104</v>
      </c>
      <c r="C18" s="381"/>
      <c r="D18" s="382"/>
      <c r="E18" s="383" t="s">
        <v>53</v>
      </c>
      <c r="F18" s="384"/>
      <c r="G18" s="24" t="s">
        <v>105</v>
      </c>
      <c r="H18" s="30">
        <f>K82</f>
        <v>1</v>
      </c>
      <c r="I18" s="24"/>
      <c r="J18" s="24"/>
      <c r="K18" s="32"/>
    </row>
    <row r="19" spans="1:11" ht="222.05" customHeight="1">
      <c r="A19" s="31">
        <v>2</v>
      </c>
      <c r="B19" s="380" t="s">
        <v>139</v>
      </c>
      <c r="C19" s="381"/>
      <c r="D19" s="382"/>
      <c r="E19" s="383" t="s">
        <v>140</v>
      </c>
      <c r="F19" s="384" t="s">
        <v>140</v>
      </c>
      <c r="G19" s="24" t="s">
        <v>141</v>
      </c>
      <c r="H19" s="24"/>
      <c r="I19" s="24"/>
      <c r="J19" s="24"/>
      <c r="K19" s="32"/>
    </row>
    <row r="20" spans="1:11" ht="222.05" customHeight="1">
      <c r="A20" s="31">
        <v>3</v>
      </c>
      <c r="B20" s="380" t="s">
        <v>142</v>
      </c>
      <c r="C20" s="381"/>
      <c r="D20" s="382"/>
      <c r="E20" s="383" t="s">
        <v>143</v>
      </c>
      <c r="F20" s="384" t="s">
        <v>143</v>
      </c>
      <c r="G20" s="24" t="s">
        <v>144</v>
      </c>
      <c r="H20" s="24"/>
      <c r="I20" s="24"/>
      <c r="J20" s="24"/>
      <c r="K20" s="32"/>
    </row>
    <row r="21" spans="1:11" ht="222.05" customHeight="1">
      <c r="A21" s="31">
        <v>4</v>
      </c>
      <c r="B21" s="380" t="s">
        <v>145</v>
      </c>
      <c r="C21" s="381"/>
      <c r="D21" s="382"/>
      <c r="E21" s="383" t="s">
        <v>146</v>
      </c>
      <c r="F21" s="384" t="s">
        <v>146</v>
      </c>
      <c r="G21" s="24" t="s">
        <v>38</v>
      </c>
      <c r="H21" s="24"/>
      <c r="I21" s="24"/>
      <c r="J21" s="24"/>
      <c r="K21" s="32"/>
    </row>
    <row r="22" spans="1:11" ht="222.05" customHeight="1">
      <c r="A22" s="31">
        <v>5</v>
      </c>
      <c r="B22" s="380" t="s">
        <v>147</v>
      </c>
      <c r="C22" s="381"/>
      <c r="D22" s="382"/>
      <c r="E22" s="383" t="s">
        <v>148</v>
      </c>
      <c r="F22" s="384" t="s">
        <v>148</v>
      </c>
      <c r="G22" s="24" t="s">
        <v>141</v>
      </c>
      <c r="H22" s="30"/>
      <c r="I22" s="24"/>
      <c r="J22" s="24"/>
      <c r="K22" s="32"/>
    </row>
    <row r="23" spans="1:11" ht="222.05" customHeight="1">
      <c r="A23" s="31">
        <v>6</v>
      </c>
      <c r="B23" s="380" t="s">
        <v>136</v>
      </c>
      <c r="C23" s="381"/>
      <c r="D23" s="382"/>
      <c r="E23" s="383" t="s">
        <v>137</v>
      </c>
      <c r="F23" s="384" t="s">
        <v>137</v>
      </c>
      <c r="G23" s="24" t="s">
        <v>54</v>
      </c>
      <c r="H23" s="30"/>
      <c r="I23" s="24"/>
      <c r="J23" s="24"/>
      <c r="K23" s="32"/>
    </row>
    <row r="24" spans="1:11" ht="222.05" customHeight="1">
      <c r="A24" s="31">
        <v>7</v>
      </c>
      <c r="B24" s="380" t="s">
        <v>149</v>
      </c>
      <c r="C24" s="381"/>
      <c r="D24" s="382"/>
      <c r="E24" s="383" t="s">
        <v>150</v>
      </c>
      <c r="F24" s="384" t="s">
        <v>150</v>
      </c>
      <c r="G24" s="24" t="s">
        <v>151</v>
      </c>
      <c r="H24" s="24"/>
      <c r="I24" s="24"/>
      <c r="J24" s="24"/>
      <c r="K24" s="32"/>
    </row>
    <row r="25" spans="1:11" ht="338.25" customHeight="1">
      <c r="A25" s="31">
        <v>8</v>
      </c>
      <c r="B25" s="380" t="s">
        <v>152</v>
      </c>
      <c r="C25" s="381" t="s">
        <v>152</v>
      </c>
      <c r="D25" s="382" t="s">
        <v>152</v>
      </c>
      <c r="E25" s="383" t="s">
        <v>153</v>
      </c>
      <c r="F25" s="384" t="s">
        <v>153</v>
      </c>
      <c r="G25" s="24" t="s">
        <v>45</v>
      </c>
      <c r="H25" s="24"/>
      <c r="I25" s="24"/>
      <c r="J25" s="24"/>
      <c r="K25" s="32"/>
    </row>
    <row r="26" spans="1:11" ht="398.95" customHeight="1">
      <c r="A26" s="31">
        <v>9</v>
      </c>
      <c r="B26" s="380" t="s">
        <v>154</v>
      </c>
      <c r="C26" s="381" t="s">
        <v>154</v>
      </c>
      <c r="D26" s="382" t="s">
        <v>154</v>
      </c>
      <c r="E26" s="383" t="s">
        <v>155</v>
      </c>
      <c r="F26" s="384" t="s">
        <v>155</v>
      </c>
      <c r="G26" s="24" t="s">
        <v>156</v>
      </c>
      <c r="H26" s="24"/>
      <c r="I26" s="24"/>
      <c r="J26" s="24"/>
      <c r="K26" s="32"/>
    </row>
    <row r="27" spans="1:11" ht="223.55" customHeight="1">
      <c r="A27" s="31">
        <v>10</v>
      </c>
      <c r="B27" s="380" t="s">
        <v>157</v>
      </c>
      <c r="C27" s="381" t="s">
        <v>157</v>
      </c>
      <c r="D27" s="382" t="s">
        <v>157</v>
      </c>
      <c r="E27" s="383" t="s">
        <v>158</v>
      </c>
      <c r="F27" s="384" t="s">
        <v>158</v>
      </c>
      <c r="G27" s="24" t="s">
        <v>156</v>
      </c>
      <c r="H27" s="24"/>
      <c r="I27" s="24"/>
      <c r="J27" s="24"/>
      <c r="K27" s="32"/>
    </row>
    <row r="28" spans="1:11" ht="222.05" customHeight="1">
      <c r="A28" s="31">
        <v>11</v>
      </c>
      <c r="B28" s="380" t="s">
        <v>159</v>
      </c>
      <c r="C28" s="381" t="s">
        <v>159</v>
      </c>
      <c r="D28" s="382" t="s">
        <v>159</v>
      </c>
      <c r="E28" s="383" t="s">
        <v>160</v>
      </c>
      <c r="F28" s="384" t="s">
        <v>160</v>
      </c>
      <c r="G28" s="24" t="s">
        <v>156</v>
      </c>
      <c r="H28" s="24"/>
      <c r="I28" s="24"/>
      <c r="J28" s="24"/>
      <c r="K28" s="32"/>
    </row>
    <row r="29" spans="1:11" ht="334.5" customHeight="1">
      <c r="A29" s="31">
        <v>12</v>
      </c>
      <c r="B29" s="380" t="s">
        <v>161</v>
      </c>
      <c r="C29" s="381" t="s">
        <v>161</v>
      </c>
      <c r="D29" s="382" t="s">
        <v>161</v>
      </c>
      <c r="E29" s="383" t="s">
        <v>162</v>
      </c>
      <c r="F29" s="384" t="s">
        <v>162</v>
      </c>
      <c r="G29" s="24" t="s">
        <v>156</v>
      </c>
      <c r="H29" s="30"/>
      <c r="I29" s="24"/>
      <c r="J29" s="24"/>
      <c r="K29" s="32"/>
    </row>
    <row r="30" spans="1:11" ht="237.8" customHeight="1">
      <c r="A30" s="31">
        <v>13</v>
      </c>
      <c r="B30" s="380" t="s">
        <v>163</v>
      </c>
      <c r="C30" s="381" t="s">
        <v>163</v>
      </c>
      <c r="D30" s="382" t="s">
        <v>163</v>
      </c>
      <c r="E30" s="383" t="s">
        <v>164</v>
      </c>
      <c r="F30" s="384" t="s">
        <v>164</v>
      </c>
      <c r="G30" s="24" t="s">
        <v>156</v>
      </c>
      <c r="H30" s="24"/>
      <c r="I30" s="24"/>
      <c r="J30" s="24"/>
      <c r="K30" s="32"/>
    </row>
    <row r="31" spans="1:11" ht="382.6" customHeight="1">
      <c r="A31" s="31">
        <v>14</v>
      </c>
      <c r="B31" s="380" t="s">
        <v>165</v>
      </c>
      <c r="C31" s="381" t="s">
        <v>165</v>
      </c>
      <c r="D31" s="382" t="s">
        <v>165</v>
      </c>
      <c r="E31" s="383" t="s">
        <v>166</v>
      </c>
      <c r="F31" s="384" t="s">
        <v>166</v>
      </c>
      <c r="G31" s="24" t="s">
        <v>156</v>
      </c>
      <c r="H31" s="24"/>
      <c r="I31" s="24"/>
      <c r="J31" s="24"/>
      <c r="K31" s="32"/>
    </row>
    <row r="32" spans="1:11" ht="255.8" customHeight="1">
      <c r="A32" s="31">
        <v>15</v>
      </c>
      <c r="B32" s="380" t="s">
        <v>167</v>
      </c>
      <c r="C32" s="381" t="s">
        <v>167</v>
      </c>
      <c r="D32" s="382" t="s">
        <v>167</v>
      </c>
      <c r="E32" s="383" t="s">
        <v>168</v>
      </c>
      <c r="F32" s="384" t="s">
        <v>168</v>
      </c>
      <c r="G32" s="24" t="s">
        <v>141</v>
      </c>
      <c r="H32" s="24"/>
      <c r="I32" s="24"/>
      <c r="J32" s="24"/>
      <c r="K32" s="32"/>
    </row>
    <row r="33" spans="1:11" ht="409.6" customHeight="1">
      <c r="A33" s="31">
        <v>16</v>
      </c>
      <c r="B33" s="380" t="s">
        <v>169</v>
      </c>
      <c r="C33" s="381" t="s">
        <v>169</v>
      </c>
      <c r="D33" s="382" t="s">
        <v>169</v>
      </c>
      <c r="E33" s="383" t="s">
        <v>170</v>
      </c>
      <c r="F33" s="384" t="s">
        <v>170</v>
      </c>
      <c r="G33" s="24" t="s">
        <v>45</v>
      </c>
      <c r="H33" s="24"/>
      <c r="I33" s="24"/>
      <c r="J33" s="24"/>
      <c r="K33" s="32"/>
    </row>
    <row r="34" spans="1:11" ht="103.6" customHeight="1">
      <c r="A34" s="31">
        <v>17</v>
      </c>
      <c r="B34" s="380" t="s">
        <v>171</v>
      </c>
      <c r="C34" s="381" t="s">
        <v>171</v>
      </c>
      <c r="D34" s="382" t="s">
        <v>171</v>
      </c>
      <c r="E34" s="383" t="s">
        <v>172</v>
      </c>
      <c r="F34" s="384" t="s">
        <v>172</v>
      </c>
      <c r="G34" s="24"/>
      <c r="H34" s="24"/>
      <c r="I34" s="24"/>
      <c r="J34" s="24"/>
      <c r="K34" s="32"/>
    </row>
    <row r="35" spans="1:11" ht="222.05" customHeight="1">
      <c r="A35" s="31">
        <v>17.100000000000001</v>
      </c>
      <c r="B35" s="380" t="s">
        <v>173</v>
      </c>
      <c r="C35" s="381" t="s">
        <v>173</v>
      </c>
      <c r="D35" s="382" t="s">
        <v>173</v>
      </c>
      <c r="E35" s="383" t="s">
        <v>174</v>
      </c>
      <c r="F35" s="384" t="s">
        <v>174</v>
      </c>
      <c r="G35" s="24" t="s">
        <v>141</v>
      </c>
      <c r="H35" s="24"/>
      <c r="I35" s="24"/>
      <c r="J35" s="24"/>
      <c r="K35" s="32"/>
    </row>
    <row r="36" spans="1:11" ht="222.05" customHeight="1">
      <c r="A36" s="31">
        <v>17.2</v>
      </c>
      <c r="B36" s="380" t="s">
        <v>175</v>
      </c>
      <c r="C36" s="381" t="s">
        <v>175</v>
      </c>
      <c r="D36" s="382" t="s">
        <v>175</v>
      </c>
      <c r="E36" s="383" t="s">
        <v>176</v>
      </c>
      <c r="F36" s="384" t="s">
        <v>176</v>
      </c>
      <c r="G36" s="24" t="s">
        <v>141</v>
      </c>
      <c r="H36" s="24"/>
      <c r="I36" s="24"/>
      <c r="J36" s="24"/>
      <c r="K36" s="32"/>
    </row>
    <row r="37" spans="1:11" ht="222.05" customHeight="1">
      <c r="A37" s="31">
        <v>17.3</v>
      </c>
      <c r="B37" s="380" t="s">
        <v>177</v>
      </c>
      <c r="C37" s="381" t="s">
        <v>177</v>
      </c>
      <c r="D37" s="382" t="s">
        <v>177</v>
      </c>
      <c r="E37" s="383" t="s">
        <v>178</v>
      </c>
      <c r="F37" s="384" t="s">
        <v>178</v>
      </c>
      <c r="G37" s="24" t="s">
        <v>141</v>
      </c>
      <c r="H37" s="30">
        <f>+K87</f>
        <v>66</v>
      </c>
      <c r="I37" s="24"/>
      <c r="J37" s="24"/>
      <c r="K37" s="32"/>
    </row>
    <row r="38" spans="1:11" ht="300.8" customHeight="1">
      <c r="A38" s="31">
        <v>18</v>
      </c>
      <c r="B38" s="380" t="s">
        <v>179</v>
      </c>
      <c r="C38" s="381" t="s">
        <v>179</v>
      </c>
      <c r="D38" s="382" t="s">
        <v>179</v>
      </c>
      <c r="E38" s="383" t="s">
        <v>180</v>
      </c>
      <c r="F38" s="384" t="s">
        <v>180</v>
      </c>
      <c r="G38" s="24" t="s">
        <v>141</v>
      </c>
      <c r="H38" s="30"/>
      <c r="I38" s="24"/>
      <c r="J38" s="24"/>
      <c r="K38" s="32"/>
    </row>
    <row r="39" spans="1:11" ht="99" customHeight="1">
      <c r="A39" s="31">
        <v>19</v>
      </c>
      <c r="B39" s="380" t="s">
        <v>181</v>
      </c>
      <c r="C39" s="381" t="s">
        <v>181</v>
      </c>
      <c r="D39" s="382" t="s">
        <v>181</v>
      </c>
      <c r="E39" s="383" t="s">
        <v>182</v>
      </c>
      <c r="F39" s="384" t="s">
        <v>182</v>
      </c>
      <c r="G39" s="24"/>
      <c r="H39" s="24"/>
      <c r="I39" s="24"/>
      <c r="J39" s="24"/>
      <c r="K39" s="32"/>
    </row>
    <row r="40" spans="1:11" ht="222.05" customHeight="1">
      <c r="A40" s="31">
        <v>19.100000000000001</v>
      </c>
      <c r="B40" s="380" t="s">
        <v>183</v>
      </c>
      <c r="C40" s="381" t="s">
        <v>183</v>
      </c>
      <c r="D40" s="382" t="s">
        <v>183</v>
      </c>
      <c r="E40" s="383" t="s">
        <v>184</v>
      </c>
      <c r="F40" s="384" t="s">
        <v>184</v>
      </c>
      <c r="G40" s="24" t="s">
        <v>156</v>
      </c>
      <c r="H40" s="30"/>
      <c r="I40" s="24"/>
      <c r="J40" s="24"/>
      <c r="K40" s="32"/>
    </row>
    <row r="41" spans="1:11" ht="222.05" customHeight="1">
      <c r="A41" s="31">
        <v>19.2</v>
      </c>
      <c r="B41" s="380" t="s">
        <v>185</v>
      </c>
      <c r="C41" s="381" t="s">
        <v>185</v>
      </c>
      <c r="D41" s="382" t="s">
        <v>185</v>
      </c>
      <c r="E41" s="383" t="s">
        <v>186</v>
      </c>
      <c r="F41" s="384" t="s">
        <v>186</v>
      </c>
      <c r="G41" s="24" t="s">
        <v>156</v>
      </c>
      <c r="H41" s="30"/>
      <c r="I41" s="24"/>
      <c r="J41" s="24"/>
      <c r="K41" s="32"/>
    </row>
    <row r="42" spans="1:11" ht="222.05" customHeight="1">
      <c r="A42" s="31">
        <v>19.3</v>
      </c>
      <c r="B42" s="380" t="s">
        <v>187</v>
      </c>
      <c r="C42" s="381" t="s">
        <v>187</v>
      </c>
      <c r="D42" s="382" t="s">
        <v>187</v>
      </c>
      <c r="E42" s="383" t="s">
        <v>188</v>
      </c>
      <c r="F42" s="384" t="s">
        <v>188</v>
      </c>
      <c r="G42" s="24" t="s">
        <v>141</v>
      </c>
      <c r="H42" s="24"/>
      <c r="I42" s="24"/>
      <c r="J42" s="24"/>
      <c r="K42" s="32"/>
    </row>
    <row r="43" spans="1:11" ht="135" customHeight="1">
      <c r="A43" s="31">
        <v>20</v>
      </c>
      <c r="B43" s="380" t="s">
        <v>189</v>
      </c>
      <c r="C43" s="381" t="s">
        <v>189</v>
      </c>
      <c r="D43" s="382" t="s">
        <v>189</v>
      </c>
      <c r="E43" s="383" t="s">
        <v>190</v>
      </c>
      <c r="F43" s="384" t="s">
        <v>190</v>
      </c>
      <c r="G43" s="24" t="s">
        <v>141</v>
      </c>
      <c r="H43" s="24"/>
      <c r="I43" s="24"/>
      <c r="J43" s="24"/>
      <c r="K43" s="32"/>
    </row>
    <row r="44" spans="1:11" ht="222.05" customHeight="1">
      <c r="A44" s="31">
        <v>21</v>
      </c>
      <c r="B44" s="380" t="s">
        <v>191</v>
      </c>
      <c r="C44" s="381" t="s">
        <v>191</v>
      </c>
      <c r="D44" s="382" t="s">
        <v>191</v>
      </c>
      <c r="E44" s="383" t="s">
        <v>192</v>
      </c>
      <c r="F44" s="384" t="s">
        <v>192</v>
      </c>
      <c r="G44" s="24" t="s">
        <v>141</v>
      </c>
      <c r="H44" s="30"/>
      <c r="I44" s="24"/>
      <c r="J44" s="24"/>
      <c r="K44" s="32"/>
    </row>
    <row r="45" spans="1:11" ht="222.05" customHeight="1">
      <c r="A45" s="31">
        <v>22</v>
      </c>
      <c r="B45" s="380" t="s">
        <v>193</v>
      </c>
      <c r="C45" s="381" t="s">
        <v>193</v>
      </c>
      <c r="D45" s="382" t="s">
        <v>193</v>
      </c>
      <c r="E45" s="383" t="s">
        <v>194</v>
      </c>
      <c r="F45" s="384" t="s">
        <v>194</v>
      </c>
      <c r="G45" s="24" t="s">
        <v>156</v>
      </c>
      <c r="H45" s="30"/>
      <c r="I45" s="24"/>
      <c r="J45" s="24"/>
      <c r="K45" s="32"/>
    </row>
    <row r="46" spans="1:11" ht="222.05" customHeight="1">
      <c r="A46" s="31">
        <v>23</v>
      </c>
      <c r="B46" s="380" t="s">
        <v>195</v>
      </c>
      <c r="C46" s="381" t="s">
        <v>195</v>
      </c>
      <c r="D46" s="382" t="s">
        <v>195</v>
      </c>
      <c r="E46" s="383" t="s">
        <v>196</v>
      </c>
      <c r="F46" s="384" t="s">
        <v>196</v>
      </c>
      <c r="G46" s="24" t="s">
        <v>197</v>
      </c>
      <c r="H46" s="30"/>
      <c r="I46" s="24"/>
      <c r="J46" s="24"/>
      <c r="K46" s="32"/>
    </row>
    <row r="47" spans="1:11" ht="366.75" customHeight="1">
      <c r="A47" s="31">
        <v>24</v>
      </c>
      <c r="B47" s="386" t="s">
        <v>106</v>
      </c>
      <c r="C47" s="387" t="s">
        <v>106</v>
      </c>
      <c r="D47" s="388" t="s">
        <v>106</v>
      </c>
      <c r="E47" s="383" t="s">
        <v>55</v>
      </c>
      <c r="F47" s="384" t="s">
        <v>55</v>
      </c>
      <c r="G47" s="24" t="s">
        <v>56</v>
      </c>
      <c r="H47" s="30"/>
      <c r="I47" s="24"/>
      <c r="J47" s="24"/>
      <c r="K47" s="32"/>
    </row>
    <row r="48" spans="1:11" ht="222.05" customHeight="1">
      <c r="A48" s="31">
        <v>25</v>
      </c>
      <c r="B48" s="386" t="s">
        <v>198</v>
      </c>
      <c r="C48" s="387" t="s">
        <v>198</v>
      </c>
      <c r="D48" s="388" t="s">
        <v>198</v>
      </c>
      <c r="E48" s="383" t="s">
        <v>199</v>
      </c>
      <c r="F48" s="384" t="s">
        <v>199</v>
      </c>
      <c r="G48" s="24" t="s">
        <v>197</v>
      </c>
      <c r="H48" s="30"/>
      <c r="I48" s="24"/>
      <c r="J48" s="24"/>
      <c r="K48" s="32"/>
    </row>
    <row r="49" spans="1:11" ht="222.05" customHeight="1">
      <c r="A49" s="31">
        <v>26</v>
      </c>
      <c r="B49" s="380" t="s">
        <v>200</v>
      </c>
      <c r="C49" s="381" t="s">
        <v>200</v>
      </c>
      <c r="D49" s="382" t="s">
        <v>200</v>
      </c>
      <c r="E49" s="383" t="s">
        <v>201</v>
      </c>
      <c r="F49" s="384" t="s">
        <v>201</v>
      </c>
      <c r="G49" s="24" t="s">
        <v>45</v>
      </c>
      <c r="H49" s="24"/>
      <c r="I49" s="24"/>
      <c r="J49" s="24"/>
      <c r="K49" s="32"/>
    </row>
    <row r="50" spans="1:11" ht="222.05" customHeight="1">
      <c r="A50" s="31">
        <v>27</v>
      </c>
      <c r="B50" s="380" t="s">
        <v>202</v>
      </c>
      <c r="C50" s="381" t="s">
        <v>202</v>
      </c>
      <c r="D50" s="382" t="s">
        <v>202</v>
      </c>
      <c r="E50" s="383" t="s">
        <v>203</v>
      </c>
      <c r="F50" s="384" t="s">
        <v>203</v>
      </c>
      <c r="G50" s="24" t="s">
        <v>54</v>
      </c>
      <c r="H50" s="30"/>
      <c r="I50" s="24"/>
      <c r="J50" s="24"/>
      <c r="K50" s="32"/>
    </row>
    <row r="51" spans="1:11" ht="340.55" customHeight="1">
      <c r="A51" s="31">
        <v>28</v>
      </c>
      <c r="B51" s="380" t="s">
        <v>204</v>
      </c>
      <c r="C51" s="381" t="s">
        <v>204</v>
      </c>
      <c r="D51" s="382" t="s">
        <v>204</v>
      </c>
      <c r="E51" s="383" t="s">
        <v>205</v>
      </c>
      <c r="F51" s="384" t="s">
        <v>205</v>
      </c>
      <c r="G51" s="24" t="s">
        <v>38</v>
      </c>
      <c r="H51" s="30"/>
      <c r="I51" s="24"/>
      <c r="J51" s="24"/>
      <c r="K51" s="32"/>
    </row>
    <row r="52" spans="1:11" ht="222.05" customHeight="1">
      <c r="A52" s="31">
        <v>29</v>
      </c>
      <c r="B52" s="380" t="s">
        <v>206</v>
      </c>
      <c r="C52" s="381" t="s">
        <v>206</v>
      </c>
      <c r="D52" s="382" t="s">
        <v>206</v>
      </c>
      <c r="E52" s="383" t="s">
        <v>207</v>
      </c>
      <c r="F52" s="384" t="s">
        <v>207</v>
      </c>
      <c r="G52" s="24" t="s">
        <v>38</v>
      </c>
      <c r="H52" s="24"/>
      <c r="I52" s="24"/>
      <c r="J52" s="24"/>
      <c r="K52" s="32"/>
    </row>
    <row r="53" spans="1:11" ht="118.5" customHeight="1">
      <c r="A53" s="31">
        <v>30</v>
      </c>
      <c r="B53" s="380" t="s">
        <v>208</v>
      </c>
      <c r="C53" s="381" t="s">
        <v>208</v>
      </c>
      <c r="D53" s="382" t="s">
        <v>208</v>
      </c>
      <c r="E53" s="383" t="s">
        <v>209</v>
      </c>
      <c r="F53" s="384" t="s">
        <v>209</v>
      </c>
      <c r="G53" s="24" t="s">
        <v>38</v>
      </c>
      <c r="H53" s="30"/>
      <c r="I53" s="24"/>
      <c r="J53" s="24"/>
      <c r="K53" s="32"/>
    </row>
    <row r="54" spans="1:11" ht="222.05" customHeight="1">
      <c r="A54" s="31">
        <v>31</v>
      </c>
      <c r="B54" s="380" t="s">
        <v>210</v>
      </c>
      <c r="C54" s="381" t="s">
        <v>210</v>
      </c>
      <c r="D54" s="382" t="s">
        <v>210</v>
      </c>
      <c r="E54" s="383" t="s">
        <v>211</v>
      </c>
      <c r="F54" s="384" t="s">
        <v>211</v>
      </c>
      <c r="G54" s="24" t="s">
        <v>38</v>
      </c>
      <c r="H54" s="24"/>
      <c r="I54" s="24"/>
      <c r="J54" s="24"/>
      <c r="K54" s="32"/>
    </row>
    <row r="55" spans="1:11" ht="143.19999999999999" customHeight="1">
      <c r="A55" s="31">
        <v>32</v>
      </c>
      <c r="B55" s="380" t="s">
        <v>212</v>
      </c>
      <c r="C55" s="381" t="s">
        <v>212</v>
      </c>
      <c r="D55" s="382" t="s">
        <v>212</v>
      </c>
      <c r="E55" s="383" t="s">
        <v>213</v>
      </c>
      <c r="F55" s="384" t="s">
        <v>213</v>
      </c>
      <c r="G55" s="24" t="s">
        <v>214</v>
      </c>
      <c r="H55" s="24"/>
      <c r="I55" s="24"/>
      <c r="J55" s="24"/>
      <c r="K55" s="32"/>
    </row>
    <row r="56" spans="1:11" ht="261" customHeight="1">
      <c r="A56" s="31">
        <v>33</v>
      </c>
      <c r="B56" s="380" t="s">
        <v>215</v>
      </c>
      <c r="C56" s="381" t="s">
        <v>215</v>
      </c>
      <c r="D56" s="382" t="s">
        <v>215</v>
      </c>
      <c r="E56" s="383" t="s">
        <v>216</v>
      </c>
      <c r="F56" s="384" t="s">
        <v>216</v>
      </c>
      <c r="G56" s="24" t="s">
        <v>217</v>
      </c>
      <c r="H56" s="24"/>
      <c r="I56" s="24"/>
      <c r="J56" s="24"/>
      <c r="K56" s="32"/>
    </row>
    <row r="57" spans="1:11" ht="209.95" customHeight="1">
      <c r="A57" s="31">
        <v>34</v>
      </c>
      <c r="B57" s="380" t="s">
        <v>218</v>
      </c>
      <c r="C57" s="381" t="s">
        <v>218</v>
      </c>
      <c r="D57" s="382" t="s">
        <v>218</v>
      </c>
      <c r="E57" s="383" t="s">
        <v>219</v>
      </c>
      <c r="F57" s="384" t="s">
        <v>219</v>
      </c>
      <c r="G57" s="24" t="s">
        <v>220</v>
      </c>
      <c r="H57" s="24"/>
      <c r="I57" s="24"/>
      <c r="J57" s="24"/>
      <c r="K57" s="32"/>
    </row>
    <row r="58" spans="1:11" ht="209.3" customHeight="1">
      <c r="A58" s="31">
        <v>35</v>
      </c>
      <c r="B58" s="380" t="s">
        <v>218</v>
      </c>
      <c r="C58" s="381" t="s">
        <v>218</v>
      </c>
      <c r="D58" s="382" t="s">
        <v>218</v>
      </c>
      <c r="E58" s="383" t="s">
        <v>221</v>
      </c>
      <c r="F58" s="384" t="s">
        <v>221</v>
      </c>
      <c r="G58" s="24" t="s">
        <v>156</v>
      </c>
      <c r="H58" s="24"/>
      <c r="I58" s="24"/>
      <c r="J58" s="24"/>
      <c r="K58" s="32"/>
    </row>
    <row r="59" spans="1:11" ht="398.3" customHeight="1">
      <c r="A59" s="31">
        <v>36</v>
      </c>
      <c r="B59" s="380" t="s">
        <v>222</v>
      </c>
      <c r="C59" s="381" t="s">
        <v>222</v>
      </c>
      <c r="D59" s="382" t="s">
        <v>222</v>
      </c>
      <c r="E59" s="383" t="s">
        <v>223</v>
      </c>
      <c r="F59" s="384" t="s">
        <v>223</v>
      </c>
      <c r="G59" s="24" t="s">
        <v>224</v>
      </c>
      <c r="H59" s="24"/>
      <c r="I59" s="24"/>
      <c r="J59" s="24"/>
      <c r="K59" s="32"/>
    </row>
    <row r="60" spans="1:11" ht="238.6" customHeight="1">
      <c r="A60" s="31">
        <v>37</v>
      </c>
      <c r="B60" s="380" t="s">
        <v>225</v>
      </c>
      <c r="C60" s="381" t="s">
        <v>225</v>
      </c>
      <c r="D60" s="382" t="s">
        <v>225</v>
      </c>
      <c r="E60" s="383" t="s">
        <v>226</v>
      </c>
      <c r="F60" s="384" t="s">
        <v>226</v>
      </c>
      <c r="G60" s="24" t="s">
        <v>227</v>
      </c>
      <c r="H60" s="24"/>
      <c r="I60" s="24"/>
      <c r="J60" s="24"/>
      <c r="K60" s="32"/>
    </row>
    <row r="61" spans="1:11" ht="142.55000000000001" customHeight="1">
      <c r="A61" s="31">
        <v>38</v>
      </c>
      <c r="B61" s="380" t="s">
        <v>228</v>
      </c>
      <c r="C61" s="381" t="s">
        <v>228</v>
      </c>
      <c r="D61" s="382" t="s">
        <v>228</v>
      </c>
      <c r="E61" s="383" t="s">
        <v>229</v>
      </c>
      <c r="F61" s="384" t="s">
        <v>229</v>
      </c>
      <c r="G61" s="24"/>
      <c r="H61" s="24"/>
      <c r="I61" s="24"/>
      <c r="J61" s="24"/>
      <c r="K61" s="32"/>
    </row>
    <row r="62" spans="1:11" ht="115.55" customHeight="1">
      <c r="A62" s="31">
        <v>38.1</v>
      </c>
      <c r="B62" s="380" t="s">
        <v>230</v>
      </c>
      <c r="C62" s="381" t="s">
        <v>230</v>
      </c>
      <c r="D62" s="382" t="s">
        <v>230</v>
      </c>
      <c r="E62" s="383" t="s">
        <v>231</v>
      </c>
      <c r="F62" s="384" t="s">
        <v>231</v>
      </c>
      <c r="G62" s="24" t="s">
        <v>144</v>
      </c>
      <c r="H62" s="24"/>
      <c r="I62" s="24"/>
      <c r="J62" s="24"/>
      <c r="K62" s="32"/>
    </row>
    <row r="63" spans="1:11" ht="132.05000000000001" customHeight="1">
      <c r="A63" s="31">
        <v>38.200000000000003</v>
      </c>
      <c r="B63" s="380" t="s">
        <v>232</v>
      </c>
      <c r="C63" s="381" t="s">
        <v>232</v>
      </c>
      <c r="D63" s="382" t="s">
        <v>232</v>
      </c>
      <c r="E63" s="383" t="s">
        <v>233</v>
      </c>
      <c r="F63" s="384" t="s">
        <v>233</v>
      </c>
      <c r="G63" s="24" t="s">
        <v>45</v>
      </c>
      <c r="H63" s="24"/>
      <c r="I63" s="24"/>
      <c r="J63" s="24"/>
      <c r="K63" s="32"/>
    </row>
    <row r="64" spans="1:11" ht="222.05" customHeight="1">
      <c r="A64" s="31">
        <v>38.299999999999997</v>
      </c>
      <c r="B64" s="380" t="s">
        <v>234</v>
      </c>
      <c r="C64" s="381" t="s">
        <v>234</v>
      </c>
      <c r="D64" s="382" t="s">
        <v>234</v>
      </c>
      <c r="E64" s="383" t="s">
        <v>229</v>
      </c>
      <c r="F64" s="384" t="s">
        <v>229</v>
      </c>
      <c r="G64" s="24" t="s">
        <v>144</v>
      </c>
      <c r="H64" s="24"/>
      <c r="I64" s="24"/>
      <c r="J64" s="24"/>
      <c r="K64" s="32"/>
    </row>
    <row r="65" spans="1:12" ht="163.5" customHeight="1">
      <c r="A65" s="31">
        <v>38.4</v>
      </c>
      <c r="B65" s="380" t="s">
        <v>235</v>
      </c>
      <c r="C65" s="381" t="s">
        <v>235</v>
      </c>
      <c r="D65" s="382" t="s">
        <v>235</v>
      </c>
      <c r="E65" s="383" t="s">
        <v>236</v>
      </c>
      <c r="F65" s="384" t="s">
        <v>236</v>
      </c>
      <c r="G65" s="24" t="s">
        <v>45</v>
      </c>
      <c r="H65" s="24"/>
      <c r="I65" s="24"/>
      <c r="J65" s="24"/>
      <c r="K65" s="32"/>
    </row>
    <row r="66" spans="1:12" ht="129.80000000000001" customHeight="1">
      <c r="A66" s="31">
        <v>39</v>
      </c>
      <c r="B66" s="380" t="s">
        <v>237</v>
      </c>
      <c r="C66" s="381" t="s">
        <v>237</v>
      </c>
      <c r="D66" s="382" t="s">
        <v>237</v>
      </c>
      <c r="E66" s="383" t="s">
        <v>238</v>
      </c>
      <c r="F66" s="384" t="s">
        <v>238</v>
      </c>
      <c r="G66" s="24" t="s">
        <v>144</v>
      </c>
      <c r="H66" s="24"/>
      <c r="I66" s="24"/>
      <c r="J66" s="24"/>
      <c r="K66" s="32"/>
    </row>
    <row r="67" spans="1:12" ht="159.75" customHeight="1">
      <c r="A67" s="31">
        <v>40</v>
      </c>
      <c r="B67" s="380" t="s">
        <v>239</v>
      </c>
      <c r="C67" s="381" t="s">
        <v>239</v>
      </c>
      <c r="D67" s="382" t="s">
        <v>239</v>
      </c>
      <c r="E67" s="383" t="s">
        <v>240</v>
      </c>
      <c r="F67" s="384" t="s">
        <v>240</v>
      </c>
      <c r="G67" s="24" t="s">
        <v>214</v>
      </c>
      <c r="H67" s="24"/>
      <c r="I67" s="24"/>
      <c r="J67" s="24"/>
      <c r="K67" s="32"/>
    </row>
    <row r="68" spans="1:12" ht="189.85" customHeight="1">
      <c r="A68" s="31">
        <v>41</v>
      </c>
      <c r="B68" s="380" t="s">
        <v>241</v>
      </c>
      <c r="C68" s="381" t="s">
        <v>241</v>
      </c>
      <c r="D68" s="382" t="s">
        <v>241</v>
      </c>
      <c r="E68" s="383" t="s">
        <v>242</v>
      </c>
      <c r="F68" s="384" t="s">
        <v>242</v>
      </c>
      <c r="G68" s="24" t="s">
        <v>144</v>
      </c>
      <c r="H68" s="30"/>
      <c r="I68" s="24"/>
      <c r="J68" s="24"/>
      <c r="K68" s="32"/>
    </row>
    <row r="69" spans="1:12" ht="96.75" customHeight="1">
      <c r="A69" s="31">
        <v>41.1</v>
      </c>
      <c r="B69" s="380" t="s">
        <v>243</v>
      </c>
      <c r="C69" s="381" t="s">
        <v>243</v>
      </c>
      <c r="D69" s="382" t="s">
        <v>243</v>
      </c>
      <c r="E69" s="383" t="s">
        <v>244</v>
      </c>
      <c r="F69" s="384" t="s">
        <v>244</v>
      </c>
      <c r="G69" s="24" t="s">
        <v>245</v>
      </c>
      <c r="H69" s="30"/>
      <c r="I69" s="24"/>
      <c r="J69" s="24"/>
      <c r="K69" s="32"/>
    </row>
    <row r="70" spans="1:12" ht="179.2" customHeight="1">
      <c r="A70" s="31">
        <v>42</v>
      </c>
      <c r="B70" s="380" t="s">
        <v>246</v>
      </c>
      <c r="C70" s="381" t="s">
        <v>246</v>
      </c>
      <c r="D70" s="382" t="s">
        <v>246</v>
      </c>
      <c r="E70" s="383" t="s">
        <v>247</v>
      </c>
      <c r="F70" s="384" t="s">
        <v>247</v>
      </c>
      <c r="G70" s="24" t="s">
        <v>141</v>
      </c>
      <c r="H70" s="30"/>
      <c r="I70" s="24"/>
      <c r="J70" s="24"/>
      <c r="K70" s="32"/>
    </row>
    <row r="71" spans="1:12" ht="141.75" customHeight="1">
      <c r="A71" s="31">
        <v>43</v>
      </c>
      <c r="B71" s="380" t="s">
        <v>248</v>
      </c>
      <c r="C71" s="381" t="s">
        <v>248</v>
      </c>
      <c r="D71" s="382" t="s">
        <v>248</v>
      </c>
      <c r="E71" s="383" t="s">
        <v>249</v>
      </c>
      <c r="F71" s="384" t="s">
        <v>249</v>
      </c>
      <c r="G71" s="24" t="s">
        <v>38</v>
      </c>
      <c r="H71" s="30"/>
      <c r="I71" s="24"/>
      <c r="J71" s="24"/>
      <c r="K71" s="32"/>
    </row>
    <row r="72" spans="1:12" ht="146.94999999999999" customHeight="1">
      <c r="A72" s="31">
        <v>44</v>
      </c>
      <c r="B72" s="380" t="s">
        <v>250</v>
      </c>
      <c r="C72" s="381" t="s">
        <v>250</v>
      </c>
      <c r="D72" s="382" t="s">
        <v>250</v>
      </c>
      <c r="E72" s="383" t="s">
        <v>251</v>
      </c>
      <c r="F72" s="384" t="s">
        <v>251</v>
      </c>
      <c r="G72" s="24" t="s">
        <v>156</v>
      </c>
      <c r="H72" s="24"/>
      <c r="I72" s="24"/>
      <c r="J72" s="24"/>
      <c r="K72" s="32"/>
    </row>
    <row r="73" spans="1:12" ht="15.75">
      <c r="A73" s="31">
        <v>45</v>
      </c>
      <c r="B73" s="380" t="s">
        <v>252</v>
      </c>
      <c r="C73" s="381" t="s">
        <v>252</v>
      </c>
      <c r="D73" s="382" t="s">
        <v>252</v>
      </c>
      <c r="E73" s="383" t="s">
        <v>253</v>
      </c>
      <c r="F73" s="384" t="s">
        <v>253</v>
      </c>
      <c r="G73" s="24" t="s">
        <v>141</v>
      </c>
      <c r="H73" s="24"/>
      <c r="I73" s="24"/>
      <c r="J73" s="24"/>
      <c r="K73" s="32"/>
    </row>
    <row r="74" spans="1:12" ht="15.75">
      <c r="A74" s="195">
        <v>46</v>
      </c>
      <c r="B74" s="488" t="s">
        <v>490</v>
      </c>
      <c r="C74" s="489"/>
      <c r="D74" s="490"/>
      <c r="E74" s="491" t="s">
        <v>490</v>
      </c>
      <c r="F74" s="492"/>
      <c r="G74" s="196" t="s">
        <v>141</v>
      </c>
      <c r="H74" s="197"/>
      <c r="I74" s="196"/>
      <c r="J74" s="196"/>
      <c r="K74" s="198"/>
    </row>
    <row r="75" spans="1:12">
      <c r="A75" s="33"/>
      <c r="B75" s="33"/>
      <c r="C75" s="33"/>
      <c r="F75" s="33"/>
      <c r="G75" s="33"/>
      <c r="H75" s="33"/>
      <c r="I75" s="33"/>
      <c r="J75" s="33"/>
      <c r="K75" s="33"/>
    </row>
    <row r="76" spans="1:12" ht="15.75">
      <c r="A76" s="397" t="s">
        <v>57</v>
      </c>
      <c r="B76" s="397"/>
      <c r="C76" s="397"/>
      <c r="D76" s="397"/>
      <c r="E76" s="397"/>
      <c r="F76" s="397"/>
      <c r="G76" s="397"/>
      <c r="H76" s="397"/>
      <c r="I76" s="397"/>
      <c r="J76" s="397"/>
      <c r="K76" s="398"/>
      <c r="L76" s="106"/>
    </row>
    <row r="77" spans="1:12" ht="15.75" thickBot="1">
      <c r="A77" s="399" t="s">
        <v>0</v>
      </c>
      <c r="B77" s="399"/>
      <c r="C77" s="399"/>
      <c r="D77" s="50" t="s">
        <v>58</v>
      </c>
      <c r="E77" s="50"/>
      <c r="F77" s="50" t="s">
        <v>50</v>
      </c>
      <c r="G77" s="50" t="s">
        <v>59</v>
      </c>
      <c r="H77" s="50" t="s">
        <v>60</v>
      </c>
      <c r="I77" s="50" t="s">
        <v>61</v>
      </c>
      <c r="J77" s="50"/>
      <c r="K77" s="107" t="s">
        <v>51</v>
      </c>
      <c r="L77" s="56"/>
    </row>
    <row r="78" spans="1:12" ht="16.55" customHeight="1">
      <c r="A78" s="395" t="s">
        <v>109</v>
      </c>
      <c r="B78" s="396"/>
      <c r="C78" s="396"/>
      <c r="D78" s="52"/>
      <c r="E78" s="52"/>
      <c r="F78" s="53"/>
      <c r="G78" s="54"/>
      <c r="H78" s="54"/>
      <c r="I78" s="54"/>
      <c r="J78" s="54"/>
      <c r="K78" s="108"/>
      <c r="L78" s="56"/>
    </row>
    <row r="79" spans="1:12">
      <c r="A79" s="389" t="s">
        <v>64</v>
      </c>
      <c r="B79" s="390"/>
      <c r="C79" s="390"/>
      <c r="D79" s="55"/>
      <c r="E79" s="55"/>
      <c r="F79" s="56"/>
      <c r="G79" s="57"/>
      <c r="H79" s="57"/>
      <c r="I79" s="57"/>
      <c r="J79" s="57"/>
      <c r="K79" s="109">
        <f>I11</f>
        <v>1</v>
      </c>
      <c r="L79" s="56"/>
    </row>
    <row r="80" spans="1:12">
      <c r="A80" s="389" t="s">
        <v>62</v>
      </c>
      <c r="B80" s="390"/>
      <c r="C80" s="390"/>
      <c r="D80" s="55"/>
      <c r="E80" s="55"/>
      <c r="F80" s="56"/>
      <c r="G80" s="57"/>
      <c r="H80" s="57"/>
      <c r="I80" s="57"/>
      <c r="J80" s="57"/>
      <c r="K80" s="33"/>
      <c r="L80" s="56"/>
    </row>
    <row r="81" spans="1:12">
      <c r="A81" s="391"/>
      <c r="B81" s="392"/>
      <c r="C81" s="392"/>
      <c r="D81" s="56"/>
      <c r="E81" s="55"/>
      <c r="F81" s="56"/>
      <c r="G81" s="57"/>
      <c r="H81" s="57"/>
      <c r="I81" s="57"/>
      <c r="J81" s="57"/>
      <c r="K81" s="109">
        <f>SUM(K79:K80)</f>
        <v>1</v>
      </c>
      <c r="L81" s="56"/>
    </row>
    <row r="82" spans="1:12" ht="15.75" thickBot="1">
      <c r="A82" s="393" t="s">
        <v>63</v>
      </c>
      <c r="B82" s="394"/>
      <c r="C82" s="394"/>
      <c r="D82" s="58"/>
      <c r="E82" s="58"/>
      <c r="F82" s="59" t="s">
        <v>98</v>
      </c>
      <c r="G82" s="60"/>
      <c r="H82" s="60"/>
      <c r="I82" s="60"/>
      <c r="J82" s="60"/>
      <c r="K82" s="110">
        <f>ROUNDUP(K81,0)</f>
        <v>1</v>
      </c>
      <c r="L82" s="56"/>
    </row>
    <row r="83" spans="1:12">
      <c r="A83" s="395" t="s">
        <v>602</v>
      </c>
      <c r="B83" s="396"/>
      <c r="C83" s="396"/>
      <c r="D83" s="52"/>
      <c r="E83" s="52"/>
      <c r="F83" s="53"/>
      <c r="G83" s="54"/>
      <c r="H83" s="54"/>
      <c r="I83" s="54"/>
      <c r="J83" s="54"/>
      <c r="K83" s="64"/>
    </row>
    <row r="84" spans="1:12">
      <c r="A84" s="389" t="s">
        <v>64</v>
      </c>
      <c r="B84" s="390"/>
      <c r="C84" s="390"/>
      <c r="D84" s="55"/>
      <c r="E84" s="55"/>
      <c r="F84" s="56"/>
      <c r="G84" s="57"/>
      <c r="H84" s="57"/>
      <c r="I84" s="57"/>
      <c r="J84" s="57"/>
      <c r="K84" s="64">
        <f>+I12</f>
        <v>60</v>
      </c>
    </row>
    <row r="85" spans="1:12">
      <c r="A85" s="389" t="s">
        <v>62</v>
      </c>
      <c r="B85" s="390"/>
      <c r="C85" s="390"/>
      <c r="D85" s="55"/>
      <c r="E85" s="55"/>
      <c r="F85" s="56"/>
      <c r="G85" s="57"/>
      <c r="H85" s="57"/>
      <c r="I85" s="57"/>
      <c r="J85" s="57"/>
      <c r="K85" s="57">
        <f>K84*10%</f>
        <v>6</v>
      </c>
    </row>
    <row r="86" spans="1:12">
      <c r="A86" s="391"/>
      <c r="B86" s="392"/>
      <c r="C86" s="392"/>
      <c r="D86" s="56"/>
      <c r="E86" s="55"/>
      <c r="F86" s="56"/>
      <c r="G86" s="57"/>
      <c r="H86" s="57"/>
      <c r="I86" s="57"/>
      <c r="J86" s="57"/>
      <c r="K86" s="64">
        <f>SUM(K84:K85)</f>
        <v>66</v>
      </c>
    </row>
    <row r="87" spans="1:12" ht="15.75" thickBot="1">
      <c r="A87" s="393" t="s">
        <v>63</v>
      </c>
      <c r="B87" s="394"/>
      <c r="C87" s="394"/>
      <c r="D87" s="58"/>
      <c r="E87" s="58"/>
      <c r="F87" s="59" t="s">
        <v>141</v>
      </c>
      <c r="G87" s="60"/>
      <c r="H87" s="60"/>
      <c r="I87" s="60"/>
      <c r="J87" s="60"/>
      <c r="K87" s="64">
        <f>ROUNDUP(K86,0)</f>
        <v>66</v>
      </c>
    </row>
  </sheetData>
  <mergeCells count="140">
    <mergeCell ref="A82:C82"/>
    <mergeCell ref="A83:C83"/>
    <mergeCell ref="A84:C84"/>
    <mergeCell ref="A85:C85"/>
    <mergeCell ref="A86:C86"/>
    <mergeCell ref="A87:C87"/>
    <mergeCell ref="A76:K76"/>
    <mergeCell ref="A77:C77"/>
    <mergeCell ref="A78:C78"/>
    <mergeCell ref="A79:C79"/>
    <mergeCell ref="A80:C80"/>
    <mergeCell ref="A81:C81"/>
    <mergeCell ref="B72:D72"/>
    <mergeCell ref="E72:F72"/>
    <mergeCell ref="B73:D73"/>
    <mergeCell ref="E73:F73"/>
    <mergeCell ref="B74:D74"/>
    <mergeCell ref="E74:F74"/>
    <mergeCell ref="B69:D69"/>
    <mergeCell ref="E69:F69"/>
    <mergeCell ref="B70:D70"/>
    <mergeCell ref="E70:F70"/>
    <mergeCell ref="B71:D71"/>
    <mergeCell ref="E71:F71"/>
    <mergeCell ref="B66:D66"/>
    <mergeCell ref="E66:F66"/>
    <mergeCell ref="B67:D67"/>
    <mergeCell ref="E67:F67"/>
    <mergeCell ref="B68:D68"/>
    <mergeCell ref="E68:F68"/>
    <mergeCell ref="B63:D63"/>
    <mergeCell ref="E63:F63"/>
    <mergeCell ref="B64:D64"/>
    <mergeCell ref="E64:F64"/>
    <mergeCell ref="B65:D65"/>
    <mergeCell ref="E65:F65"/>
    <mergeCell ref="B60:D60"/>
    <mergeCell ref="E60:F60"/>
    <mergeCell ref="B61:D61"/>
    <mergeCell ref="E61:F61"/>
    <mergeCell ref="B62:D62"/>
    <mergeCell ref="E62:F62"/>
    <mergeCell ref="B57:D57"/>
    <mergeCell ref="E57:F57"/>
    <mergeCell ref="B58:D58"/>
    <mergeCell ref="E58:F58"/>
    <mergeCell ref="B59:D59"/>
    <mergeCell ref="E59:F59"/>
    <mergeCell ref="B54:D54"/>
    <mergeCell ref="E54:F54"/>
    <mergeCell ref="B55:D55"/>
    <mergeCell ref="E55:F55"/>
    <mergeCell ref="B56:D56"/>
    <mergeCell ref="E56:F56"/>
    <mergeCell ref="B51:D51"/>
    <mergeCell ref="E51:F51"/>
    <mergeCell ref="B52:D52"/>
    <mergeCell ref="E52:F52"/>
    <mergeCell ref="B53:D53"/>
    <mergeCell ref="E53:F53"/>
    <mergeCell ref="B48:D48"/>
    <mergeCell ref="E48:F48"/>
    <mergeCell ref="B49:D49"/>
    <mergeCell ref="E49:F49"/>
    <mergeCell ref="B50:D50"/>
    <mergeCell ref="E50:F50"/>
    <mergeCell ref="B45:D45"/>
    <mergeCell ref="E45:F45"/>
    <mergeCell ref="B46:D46"/>
    <mergeCell ref="E46:F46"/>
    <mergeCell ref="B47:D47"/>
    <mergeCell ref="E47:F47"/>
    <mergeCell ref="B42:D42"/>
    <mergeCell ref="E42:F42"/>
    <mergeCell ref="B43:D43"/>
    <mergeCell ref="E43:F43"/>
    <mergeCell ref="B44:D44"/>
    <mergeCell ref="E44:F44"/>
    <mergeCell ref="B39:D39"/>
    <mergeCell ref="E39:F39"/>
    <mergeCell ref="B40:D40"/>
    <mergeCell ref="E40:F40"/>
    <mergeCell ref="B41:D41"/>
    <mergeCell ref="E41:F41"/>
    <mergeCell ref="B36:D36"/>
    <mergeCell ref="E36:F36"/>
    <mergeCell ref="B37:D37"/>
    <mergeCell ref="E37:F37"/>
    <mergeCell ref="B38:D38"/>
    <mergeCell ref="E38:F38"/>
    <mergeCell ref="B33:D33"/>
    <mergeCell ref="E33:F33"/>
    <mergeCell ref="B34:D34"/>
    <mergeCell ref="E34:F34"/>
    <mergeCell ref="B35:D35"/>
    <mergeCell ref="E35:F35"/>
    <mergeCell ref="B30:D30"/>
    <mergeCell ref="E30:F30"/>
    <mergeCell ref="B31:D31"/>
    <mergeCell ref="E31:F31"/>
    <mergeCell ref="B32:D32"/>
    <mergeCell ref="E32:F32"/>
    <mergeCell ref="B27:D27"/>
    <mergeCell ref="E27:F27"/>
    <mergeCell ref="B28:D28"/>
    <mergeCell ref="E28:F28"/>
    <mergeCell ref="B29:D29"/>
    <mergeCell ref="E29:F29"/>
    <mergeCell ref="B24:D24"/>
    <mergeCell ref="E24:F24"/>
    <mergeCell ref="B25:D25"/>
    <mergeCell ref="E25:F25"/>
    <mergeCell ref="B26:D26"/>
    <mergeCell ref="E26:F26"/>
    <mergeCell ref="B21:D21"/>
    <mergeCell ref="E21:F21"/>
    <mergeCell ref="B22:D22"/>
    <mergeCell ref="E22:F22"/>
    <mergeCell ref="B23:D23"/>
    <mergeCell ref="E23:F23"/>
    <mergeCell ref="B19:D19"/>
    <mergeCell ref="E19:F19"/>
    <mergeCell ref="B20:D20"/>
    <mergeCell ref="E20:F20"/>
    <mergeCell ref="A7:K7"/>
    <mergeCell ref="A8:K8"/>
    <mergeCell ref="A10:K10"/>
    <mergeCell ref="A15:I15"/>
    <mergeCell ref="B17:D17"/>
    <mergeCell ref="E17:F17"/>
    <mergeCell ref="M2:N2"/>
    <mergeCell ref="B5:B6"/>
    <mergeCell ref="C5:C6"/>
    <mergeCell ref="D5:D6"/>
    <mergeCell ref="G5:I5"/>
    <mergeCell ref="J5:J6"/>
    <mergeCell ref="K5:K6"/>
    <mergeCell ref="L5:P5"/>
    <mergeCell ref="B18:D18"/>
    <mergeCell ref="E18:F1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70934-590E-4F56-BBB3-6DDD76840122}">
  <dimension ref="A1:W116"/>
  <sheetViews>
    <sheetView zoomScale="70" zoomScaleNormal="70" workbookViewId="0">
      <selection activeCell="E10" sqref="E10"/>
    </sheetView>
  </sheetViews>
  <sheetFormatPr defaultColWidth="9.109375" defaultRowHeight="15.05"/>
  <cols>
    <col min="1" max="1" width="19.5546875" style="1" customWidth="1"/>
    <col min="2" max="2" width="15.5546875" style="1" customWidth="1"/>
    <col min="3" max="3" width="16.88671875" style="1" customWidth="1"/>
    <col min="4" max="4" width="20.44140625" style="1" bestFit="1" customWidth="1"/>
    <col min="5" max="5" width="13.109375" style="1" customWidth="1"/>
    <col min="6" max="6" width="11.88671875" style="1" customWidth="1"/>
    <col min="7" max="7" width="14.44140625" style="1" customWidth="1"/>
    <col min="8" max="8" width="12.44140625" style="1" customWidth="1"/>
    <col min="9" max="9" width="13.5546875" style="1" customWidth="1"/>
    <col min="10" max="10" width="17.5546875" style="1" customWidth="1"/>
    <col min="11" max="11" width="22.44140625" style="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15.75" thickBot="1">
      <c r="A2" s="78" t="s">
        <v>19</v>
      </c>
      <c r="B2" s="79" t="s">
        <v>652</v>
      </c>
      <c r="C2" s="80" t="s">
        <v>653</v>
      </c>
      <c r="D2" s="81" t="s">
        <v>654</v>
      </c>
      <c r="E2" s="82" t="s">
        <v>605</v>
      </c>
      <c r="F2" s="83" t="s">
        <v>655</v>
      </c>
      <c r="G2" s="83">
        <v>11.35</v>
      </c>
      <c r="H2" s="84">
        <v>8</v>
      </c>
      <c r="I2" s="85">
        <v>5</v>
      </c>
      <c r="J2" s="84" t="s">
        <v>21</v>
      </c>
      <c r="K2" s="84"/>
      <c r="L2" s="86"/>
      <c r="M2" s="369" t="s">
        <v>656</v>
      </c>
      <c r="N2" s="370"/>
      <c r="O2" s="76"/>
      <c r="P2" s="75"/>
      <c r="S2" s="77" t="str" cm="1">
        <f t="array" ref="S2:W2">_xlfn.TEXTSPLIT(C2," "," ",TRUE,1,)</f>
        <v>Ch</v>
      </c>
      <c r="T2" s="77" t="str">
        <v>-</v>
      </c>
      <c r="U2" s="77" t="str">
        <v>37+418</v>
      </c>
      <c r="V2" s="77" t="str">
        <v>-</v>
      </c>
      <c r="W2" s="77" t="str">
        <v>LHS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258</v>
      </c>
      <c r="B8" s="411"/>
      <c r="C8" s="411"/>
      <c r="D8" s="411"/>
      <c r="E8" s="411"/>
      <c r="F8" s="411"/>
      <c r="G8" s="411"/>
      <c r="H8" s="411"/>
      <c r="I8" s="411"/>
      <c r="J8" s="411"/>
      <c r="K8" s="412"/>
      <c r="L8" s="8"/>
      <c r="M8" s="8"/>
      <c r="N8" s="8"/>
      <c r="O8" s="8"/>
      <c r="P8" s="9"/>
    </row>
    <row r="9" spans="1:23" ht="15.75">
      <c r="A9" s="67" t="s">
        <v>172</v>
      </c>
      <c r="B9" s="11" t="s">
        <v>657</v>
      </c>
      <c r="C9" s="11" t="s">
        <v>658</v>
      </c>
      <c r="D9" s="11" t="s">
        <v>659</v>
      </c>
      <c r="E9" s="11"/>
      <c r="F9" s="11" t="s">
        <v>141</v>
      </c>
      <c r="G9" s="12">
        <v>12</v>
      </c>
      <c r="H9" s="12">
        <v>1</v>
      </c>
      <c r="I9" s="12"/>
      <c r="J9" s="13">
        <f t="shared" ref="J9:J12" si="0">G9*H9</f>
        <v>12</v>
      </c>
      <c r="K9" s="162" t="s">
        <v>660</v>
      </c>
      <c r="L9" s="486"/>
      <c r="M9" s="486"/>
      <c r="N9" s="486"/>
      <c r="O9" s="486"/>
      <c r="P9" s="486"/>
    </row>
    <row r="10" spans="1:23" ht="15.75">
      <c r="A10" s="67" t="s">
        <v>172</v>
      </c>
      <c r="B10" s="11" t="s">
        <v>657</v>
      </c>
      <c r="C10" s="11" t="s">
        <v>658</v>
      </c>
      <c r="D10" s="11" t="s">
        <v>659</v>
      </c>
      <c r="E10" s="11"/>
      <c r="F10" s="11" t="s">
        <v>141</v>
      </c>
      <c r="G10" s="12">
        <v>12</v>
      </c>
      <c r="H10" s="12">
        <v>1</v>
      </c>
      <c r="I10" s="12"/>
      <c r="J10" s="13">
        <f t="shared" si="0"/>
        <v>12</v>
      </c>
      <c r="K10" s="162" t="s">
        <v>660</v>
      </c>
      <c r="L10" s="487"/>
      <c r="M10" s="487"/>
      <c r="N10" s="487"/>
      <c r="O10" s="487"/>
      <c r="P10" s="487"/>
    </row>
    <row r="11" spans="1:23" ht="31.45">
      <c r="A11" s="128" t="s">
        <v>661</v>
      </c>
      <c r="B11" s="11" t="s">
        <v>662</v>
      </c>
      <c r="C11" s="11" t="s">
        <v>663</v>
      </c>
      <c r="D11" s="11" t="s">
        <v>663</v>
      </c>
      <c r="E11" s="11"/>
      <c r="F11" s="11" t="s">
        <v>141</v>
      </c>
      <c r="G11" s="12">
        <v>3</v>
      </c>
      <c r="H11" s="12">
        <v>1</v>
      </c>
      <c r="I11" s="12"/>
      <c r="J11" s="13">
        <f t="shared" si="0"/>
        <v>3</v>
      </c>
      <c r="K11" s="162" t="s">
        <v>660</v>
      </c>
      <c r="L11" s="15"/>
      <c r="M11" s="15"/>
      <c r="N11" s="15"/>
      <c r="O11" s="15"/>
      <c r="P11" s="16"/>
    </row>
    <row r="12" spans="1:23" ht="31.45">
      <c r="A12" s="128" t="s">
        <v>664</v>
      </c>
      <c r="B12" s="11" t="s">
        <v>665</v>
      </c>
      <c r="C12" s="11" t="s">
        <v>666</v>
      </c>
      <c r="D12" s="11" t="s">
        <v>666</v>
      </c>
      <c r="E12" s="11"/>
      <c r="F12" s="11" t="s">
        <v>156</v>
      </c>
      <c r="G12" s="12">
        <v>10</v>
      </c>
      <c r="H12" s="12">
        <v>1</v>
      </c>
      <c r="I12" s="12"/>
      <c r="J12" s="13">
        <f t="shared" si="0"/>
        <v>10</v>
      </c>
      <c r="K12" s="162" t="s">
        <v>660</v>
      </c>
      <c r="L12" s="15"/>
      <c r="M12" s="15"/>
      <c r="N12" s="15"/>
      <c r="O12" s="15"/>
      <c r="P12" s="16"/>
    </row>
    <row r="13" spans="1:23" ht="15.75">
      <c r="A13" s="410" t="s">
        <v>647</v>
      </c>
      <c r="B13" s="411"/>
      <c r="C13" s="411"/>
      <c r="D13" s="411"/>
      <c r="E13" s="411"/>
      <c r="F13" s="411"/>
      <c r="G13" s="411"/>
      <c r="H13" s="411"/>
      <c r="I13" s="411"/>
      <c r="J13" s="411"/>
      <c r="K13" s="412"/>
      <c r="L13" s="8"/>
      <c r="M13" s="8"/>
      <c r="N13" s="8"/>
      <c r="O13" s="8"/>
      <c r="P13" s="9"/>
    </row>
    <row r="14" spans="1:23" ht="31.45">
      <c r="A14" s="67" t="s">
        <v>581</v>
      </c>
      <c r="B14" s="11" t="s">
        <v>513</v>
      </c>
      <c r="C14" s="11" t="s">
        <v>647</v>
      </c>
      <c r="D14" s="11" t="s">
        <v>486</v>
      </c>
      <c r="E14" s="11"/>
      <c r="F14" s="11" t="s">
        <v>141</v>
      </c>
      <c r="G14" s="12">
        <f>3*59</f>
        <v>177</v>
      </c>
      <c r="H14" s="12"/>
      <c r="I14" s="12"/>
      <c r="J14" s="13">
        <f>G14</f>
        <v>177</v>
      </c>
      <c r="K14" s="14" t="s">
        <v>648</v>
      </c>
      <c r="L14" s="15"/>
      <c r="M14" s="15"/>
      <c r="N14" s="15"/>
      <c r="O14" s="15"/>
      <c r="P14" s="16"/>
    </row>
    <row r="15" spans="1:23" ht="15.75">
      <c r="A15" s="67" t="s">
        <v>649</v>
      </c>
      <c r="B15" s="11" t="s">
        <v>484</v>
      </c>
      <c r="C15" s="11" t="s">
        <v>650</v>
      </c>
      <c r="D15" s="11" t="s">
        <v>486</v>
      </c>
      <c r="E15" s="11"/>
      <c r="F15" s="11" t="s">
        <v>141</v>
      </c>
      <c r="G15" s="12">
        <f>3*59</f>
        <v>177</v>
      </c>
      <c r="H15" s="12"/>
      <c r="I15" s="12"/>
      <c r="J15" s="13">
        <f>G15</f>
        <v>177</v>
      </c>
      <c r="K15" s="14" t="s">
        <v>588</v>
      </c>
      <c r="L15" s="15"/>
      <c r="M15" s="15"/>
      <c r="N15" s="15"/>
      <c r="O15" s="15"/>
      <c r="P15" s="16"/>
    </row>
    <row r="16" spans="1:23" ht="47.15">
      <c r="A16" s="128" t="s">
        <v>667</v>
      </c>
      <c r="B16" s="11" t="s">
        <v>668</v>
      </c>
      <c r="C16" s="11" t="s">
        <v>669</v>
      </c>
      <c r="D16" s="11" t="s">
        <v>670</v>
      </c>
      <c r="E16" s="11"/>
      <c r="F16" s="11" t="s">
        <v>156</v>
      </c>
      <c r="G16" s="12">
        <v>10</v>
      </c>
      <c r="H16" s="12">
        <v>1</v>
      </c>
      <c r="I16" s="12"/>
      <c r="J16" s="13">
        <f>G16</f>
        <v>10</v>
      </c>
      <c r="K16" s="14" t="s">
        <v>671</v>
      </c>
      <c r="L16" s="15"/>
      <c r="M16" s="15"/>
      <c r="N16" s="15"/>
      <c r="O16" s="15"/>
      <c r="P16" s="16"/>
    </row>
    <row r="17" spans="1:16" ht="15.75">
      <c r="A17" s="17"/>
      <c r="B17" s="18"/>
      <c r="C17" s="18"/>
      <c r="D17" s="18"/>
      <c r="E17" s="18"/>
      <c r="F17" s="20" t="s">
        <v>44</v>
      </c>
      <c r="G17" s="18"/>
      <c r="H17" s="20" t="s">
        <v>98</v>
      </c>
      <c r="I17" s="135">
        <v>1</v>
      </c>
      <c r="J17" s="18"/>
      <c r="K17" s="19"/>
      <c r="L17" s="8"/>
      <c r="M17" s="8"/>
      <c r="N17" s="8"/>
      <c r="O17" s="8"/>
      <c r="P17" s="9"/>
    </row>
    <row r="18" spans="1:16" ht="15.75">
      <c r="A18" s="17"/>
      <c r="B18" s="18"/>
      <c r="C18" s="18"/>
      <c r="D18" s="18"/>
      <c r="E18" s="18"/>
      <c r="F18" s="20" t="s">
        <v>667</v>
      </c>
      <c r="G18" s="18"/>
      <c r="H18" s="20" t="s">
        <v>156</v>
      </c>
      <c r="I18" s="135">
        <f>+J16</f>
        <v>10</v>
      </c>
      <c r="J18" s="18"/>
      <c r="K18" s="19"/>
      <c r="L18" s="8"/>
      <c r="M18" s="8"/>
      <c r="N18" s="8"/>
      <c r="O18" s="8"/>
      <c r="P18" s="9"/>
    </row>
    <row r="19" spans="1:16" ht="15.75">
      <c r="A19" s="17"/>
      <c r="B19" s="18"/>
      <c r="C19" s="18"/>
      <c r="D19" s="18"/>
      <c r="E19" s="18"/>
      <c r="F19" s="20" t="s">
        <v>488</v>
      </c>
      <c r="G19" s="20"/>
      <c r="H19" s="20" t="s">
        <v>217</v>
      </c>
      <c r="I19" s="135">
        <f>J14</f>
        <v>177</v>
      </c>
      <c r="J19" s="18"/>
      <c r="K19" s="19"/>
      <c r="L19" s="8"/>
      <c r="M19" s="8"/>
      <c r="N19" s="8"/>
      <c r="O19" s="8"/>
      <c r="P19" s="9"/>
    </row>
    <row r="20" spans="1:16" ht="15.75">
      <c r="A20" s="17"/>
      <c r="B20" s="18"/>
      <c r="C20" s="18"/>
      <c r="D20" s="18"/>
      <c r="E20" s="18"/>
      <c r="F20" s="20" t="s">
        <v>648</v>
      </c>
      <c r="G20" s="18"/>
      <c r="H20" s="18" t="s">
        <v>141</v>
      </c>
      <c r="I20" s="135">
        <f>J14</f>
        <v>177</v>
      </c>
      <c r="J20" s="18"/>
      <c r="K20" s="19"/>
      <c r="L20" s="8"/>
      <c r="M20" s="8"/>
      <c r="N20" s="8"/>
      <c r="O20" s="8"/>
      <c r="P20" s="9"/>
    </row>
    <row r="21" spans="1:16" ht="15.75">
      <c r="A21" s="17"/>
      <c r="B21" s="18"/>
      <c r="C21" s="18"/>
      <c r="D21" s="18"/>
      <c r="E21" s="18"/>
      <c r="F21" s="20" t="s">
        <v>529</v>
      </c>
      <c r="G21" s="18"/>
      <c r="H21" s="18" t="s">
        <v>141</v>
      </c>
      <c r="I21" s="135">
        <f>+J9+J10</f>
        <v>24</v>
      </c>
      <c r="J21" s="18"/>
      <c r="K21" s="19"/>
      <c r="L21" s="8"/>
      <c r="M21" s="8"/>
      <c r="N21" s="8"/>
      <c r="O21" s="8"/>
      <c r="P21" s="9"/>
    </row>
    <row r="22" spans="1:16" ht="15.75">
      <c r="A22" s="17"/>
      <c r="B22" s="18"/>
      <c r="C22" s="18"/>
      <c r="D22" s="18"/>
      <c r="E22" s="18"/>
      <c r="F22" s="20" t="s">
        <v>672</v>
      </c>
      <c r="G22" s="18"/>
      <c r="H22" s="18" t="s">
        <v>217</v>
      </c>
      <c r="I22" s="135">
        <f>+J11</f>
        <v>3</v>
      </c>
      <c r="J22" s="18"/>
      <c r="K22" s="19"/>
      <c r="L22" s="8"/>
      <c r="M22" s="8"/>
      <c r="N22" s="8"/>
      <c r="O22" s="8"/>
      <c r="P22" s="9"/>
    </row>
    <row r="23" spans="1:16" ht="15.75">
      <c r="A23" s="17"/>
      <c r="B23" s="18"/>
      <c r="C23" s="18"/>
      <c r="D23" s="18"/>
      <c r="E23" s="18"/>
      <c r="F23" s="20" t="s">
        <v>664</v>
      </c>
      <c r="G23" s="18"/>
      <c r="H23" s="18" t="s">
        <v>156</v>
      </c>
      <c r="I23" s="135">
        <f>+J12</f>
        <v>10</v>
      </c>
      <c r="J23" s="18"/>
      <c r="K23" s="19"/>
      <c r="L23" s="8"/>
      <c r="M23" s="8"/>
      <c r="N23" s="8"/>
      <c r="O23" s="8"/>
      <c r="P23" s="9"/>
    </row>
    <row r="24" spans="1:16" ht="15.75">
      <c r="A24" s="377" t="s">
        <v>46</v>
      </c>
      <c r="B24" s="378"/>
      <c r="C24" s="378"/>
      <c r="D24" s="378"/>
      <c r="E24" s="378"/>
      <c r="F24" s="378"/>
      <c r="G24" s="378"/>
      <c r="H24" s="378"/>
      <c r="I24" s="378"/>
      <c r="J24" s="22"/>
      <c r="K24" s="19"/>
      <c r="L24" s="8"/>
      <c r="M24" s="8"/>
      <c r="N24" s="8"/>
      <c r="O24" s="8"/>
      <c r="P24" s="9"/>
    </row>
    <row r="25" spans="1:16" ht="16.399999999999999" thickBot="1">
      <c r="A25" s="23"/>
      <c r="B25" s="24"/>
      <c r="C25" s="22"/>
      <c r="D25" s="22"/>
      <c r="E25" s="22"/>
      <c r="F25" s="22"/>
      <c r="G25" s="22"/>
      <c r="H25" s="22"/>
      <c r="I25" s="22"/>
      <c r="J25" s="22"/>
      <c r="K25" s="19"/>
      <c r="L25" s="25"/>
      <c r="M25" s="25"/>
      <c r="N25" s="25"/>
      <c r="O25" s="25"/>
      <c r="P25" s="26">
        <f>SUM(P7:P24)</f>
        <v>0</v>
      </c>
    </row>
    <row r="26" spans="1:16" ht="16.399999999999999" thickTop="1">
      <c r="A26" s="27" t="s">
        <v>47</v>
      </c>
      <c r="B26" s="379" t="s">
        <v>48</v>
      </c>
      <c r="C26" s="379"/>
      <c r="D26" s="379"/>
      <c r="E26" s="379" t="s">
        <v>49</v>
      </c>
      <c r="F26" s="379"/>
      <c r="G26" s="28" t="s">
        <v>50</v>
      </c>
      <c r="H26" s="28" t="s">
        <v>51</v>
      </c>
      <c r="I26" s="28" t="s">
        <v>52</v>
      </c>
      <c r="J26" s="28" t="s">
        <v>5</v>
      </c>
      <c r="K26" s="29"/>
    </row>
    <row r="27" spans="1:16" ht="222.05" customHeight="1">
      <c r="A27" s="31">
        <v>1</v>
      </c>
      <c r="B27" s="380" t="s">
        <v>104</v>
      </c>
      <c r="C27" s="381"/>
      <c r="D27" s="382"/>
      <c r="E27" s="383" t="s">
        <v>53</v>
      </c>
      <c r="F27" s="384"/>
      <c r="G27" s="24" t="s">
        <v>105</v>
      </c>
      <c r="H27" s="30">
        <f>K91</f>
        <v>1</v>
      </c>
      <c r="I27" s="24"/>
      <c r="J27" s="24"/>
      <c r="K27" s="32"/>
    </row>
    <row r="28" spans="1:16" ht="222.05" customHeight="1">
      <c r="A28" s="31">
        <v>2</v>
      </c>
      <c r="B28" s="380" t="s">
        <v>139</v>
      </c>
      <c r="C28" s="381"/>
      <c r="D28" s="382"/>
      <c r="E28" s="383" t="s">
        <v>140</v>
      </c>
      <c r="F28" s="384" t="s">
        <v>140</v>
      </c>
      <c r="G28" s="24" t="s">
        <v>141</v>
      </c>
      <c r="H28" s="24"/>
      <c r="I28" s="24"/>
      <c r="J28" s="24"/>
      <c r="K28" s="32"/>
    </row>
    <row r="29" spans="1:16" ht="222.05" customHeight="1">
      <c r="A29" s="31">
        <v>3</v>
      </c>
      <c r="B29" s="380" t="s">
        <v>142</v>
      </c>
      <c r="C29" s="381"/>
      <c r="D29" s="382"/>
      <c r="E29" s="383" t="s">
        <v>143</v>
      </c>
      <c r="F29" s="384" t="s">
        <v>143</v>
      </c>
      <c r="G29" s="24" t="s">
        <v>144</v>
      </c>
      <c r="H29" s="24"/>
      <c r="I29" s="24"/>
      <c r="J29" s="24"/>
      <c r="K29" s="32"/>
    </row>
    <row r="30" spans="1:16" ht="222.05" customHeight="1">
      <c r="A30" s="31">
        <v>4</v>
      </c>
      <c r="B30" s="380" t="s">
        <v>145</v>
      </c>
      <c r="C30" s="381"/>
      <c r="D30" s="382"/>
      <c r="E30" s="383" t="s">
        <v>146</v>
      </c>
      <c r="F30" s="384" t="s">
        <v>146</v>
      </c>
      <c r="G30" s="24" t="s">
        <v>38</v>
      </c>
      <c r="H30" s="24"/>
      <c r="I30" s="24"/>
      <c r="J30" s="24"/>
      <c r="K30" s="32"/>
    </row>
    <row r="31" spans="1:16" ht="222.05" customHeight="1">
      <c r="A31" s="31">
        <v>5</v>
      </c>
      <c r="B31" s="380" t="s">
        <v>147</v>
      </c>
      <c r="C31" s="381"/>
      <c r="D31" s="382"/>
      <c r="E31" s="383" t="s">
        <v>148</v>
      </c>
      <c r="F31" s="384" t="s">
        <v>148</v>
      </c>
      <c r="G31" s="24" t="s">
        <v>141</v>
      </c>
      <c r="H31" s="30">
        <f>K96</f>
        <v>195</v>
      </c>
      <c r="I31" s="24"/>
      <c r="J31" s="24"/>
      <c r="K31" s="32"/>
    </row>
    <row r="32" spans="1:16" ht="222.05" customHeight="1">
      <c r="A32" s="31">
        <v>6</v>
      </c>
      <c r="B32" s="380" t="s">
        <v>136</v>
      </c>
      <c r="C32" s="381"/>
      <c r="D32" s="382"/>
      <c r="E32" s="383" t="s">
        <v>137</v>
      </c>
      <c r="F32" s="384" t="s">
        <v>137</v>
      </c>
      <c r="G32" s="24" t="s">
        <v>54</v>
      </c>
      <c r="H32" s="30"/>
      <c r="I32" s="24"/>
      <c r="J32" s="24"/>
      <c r="K32" s="32"/>
    </row>
    <row r="33" spans="1:11" ht="222.05" customHeight="1">
      <c r="A33" s="31">
        <v>7</v>
      </c>
      <c r="B33" s="380" t="s">
        <v>149</v>
      </c>
      <c r="C33" s="381"/>
      <c r="D33" s="382"/>
      <c r="E33" s="383" t="s">
        <v>150</v>
      </c>
      <c r="F33" s="384" t="s">
        <v>150</v>
      </c>
      <c r="G33" s="24" t="s">
        <v>151</v>
      </c>
      <c r="H33" s="24"/>
      <c r="I33" s="24"/>
      <c r="J33" s="24"/>
      <c r="K33" s="32"/>
    </row>
    <row r="34" spans="1:11" ht="338.25" customHeight="1">
      <c r="A34" s="31">
        <v>8</v>
      </c>
      <c r="B34" s="380" t="s">
        <v>152</v>
      </c>
      <c r="C34" s="381" t="s">
        <v>152</v>
      </c>
      <c r="D34" s="382" t="s">
        <v>152</v>
      </c>
      <c r="E34" s="383" t="s">
        <v>153</v>
      </c>
      <c r="F34" s="384" t="s">
        <v>153</v>
      </c>
      <c r="G34" s="24" t="s">
        <v>45</v>
      </c>
      <c r="H34" s="24"/>
      <c r="I34" s="24"/>
      <c r="J34" s="24"/>
      <c r="K34" s="32"/>
    </row>
    <row r="35" spans="1:11" ht="398.95" customHeight="1">
      <c r="A35" s="31">
        <v>9</v>
      </c>
      <c r="B35" s="380" t="s">
        <v>154</v>
      </c>
      <c r="C35" s="381" t="s">
        <v>154</v>
      </c>
      <c r="D35" s="382" t="s">
        <v>154</v>
      </c>
      <c r="E35" s="383" t="s">
        <v>155</v>
      </c>
      <c r="F35" s="384" t="s">
        <v>155</v>
      </c>
      <c r="G35" s="24" t="s">
        <v>156</v>
      </c>
      <c r="H35" s="24"/>
      <c r="I35" s="24"/>
      <c r="J35" s="24"/>
      <c r="K35" s="32"/>
    </row>
    <row r="36" spans="1:11" ht="223.55" customHeight="1">
      <c r="A36" s="31">
        <v>10</v>
      </c>
      <c r="B36" s="380" t="s">
        <v>157</v>
      </c>
      <c r="C36" s="381" t="s">
        <v>157</v>
      </c>
      <c r="D36" s="382" t="s">
        <v>157</v>
      </c>
      <c r="E36" s="383" t="s">
        <v>158</v>
      </c>
      <c r="F36" s="384" t="s">
        <v>158</v>
      </c>
      <c r="G36" s="24" t="s">
        <v>156</v>
      </c>
      <c r="H36" s="24"/>
      <c r="I36" s="24"/>
      <c r="J36" s="24"/>
      <c r="K36" s="32"/>
    </row>
    <row r="37" spans="1:11" ht="222.05" customHeight="1">
      <c r="A37" s="31">
        <v>11</v>
      </c>
      <c r="B37" s="380" t="s">
        <v>159</v>
      </c>
      <c r="C37" s="381" t="s">
        <v>159</v>
      </c>
      <c r="D37" s="382" t="s">
        <v>159</v>
      </c>
      <c r="E37" s="383" t="s">
        <v>160</v>
      </c>
      <c r="F37" s="384" t="s">
        <v>160</v>
      </c>
      <c r="G37" s="24" t="s">
        <v>156</v>
      </c>
      <c r="H37" s="24"/>
      <c r="I37" s="24"/>
      <c r="J37" s="24"/>
      <c r="K37" s="32"/>
    </row>
    <row r="38" spans="1:11" ht="334.5" customHeight="1">
      <c r="A38" s="31">
        <v>12</v>
      </c>
      <c r="B38" s="380" t="s">
        <v>161</v>
      </c>
      <c r="C38" s="381" t="s">
        <v>161</v>
      </c>
      <c r="D38" s="382" t="s">
        <v>161</v>
      </c>
      <c r="E38" s="383" t="s">
        <v>162</v>
      </c>
      <c r="F38" s="384" t="s">
        <v>162</v>
      </c>
      <c r="G38" s="24" t="s">
        <v>156</v>
      </c>
      <c r="H38" s="30"/>
      <c r="I38" s="24"/>
      <c r="J38" s="24"/>
      <c r="K38" s="32"/>
    </row>
    <row r="39" spans="1:11" ht="237.8" customHeight="1">
      <c r="A39" s="31">
        <v>13</v>
      </c>
      <c r="B39" s="380" t="s">
        <v>163</v>
      </c>
      <c r="C39" s="381" t="s">
        <v>163</v>
      </c>
      <c r="D39" s="382" t="s">
        <v>163</v>
      </c>
      <c r="E39" s="383" t="s">
        <v>164</v>
      </c>
      <c r="F39" s="384" t="s">
        <v>164</v>
      </c>
      <c r="G39" s="24" t="s">
        <v>156</v>
      </c>
      <c r="H39" s="24">
        <v>10</v>
      </c>
      <c r="I39" s="24"/>
      <c r="J39" s="24"/>
      <c r="K39" s="32"/>
    </row>
    <row r="40" spans="1:11" ht="382.6" customHeight="1">
      <c r="A40" s="31">
        <v>14</v>
      </c>
      <c r="B40" s="380" t="s">
        <v>165</v>
      </c>
      <c r="C40" s="381" t="s">
        <v>165</v>
      </c>
      <c r="D40" s="382" t="s">
        <v>165</v>
      </c>
      <c r="E40" s="383" t="s">
        <v>166</v>
      </c>
      <c r="F40" s="384" t="s">
        <v>166</v>
      </c>
      <c r="G40" s="24" t="s">
        <v>156</v>
      </c>
      <c r="H40" s="24"/>
      <c r="I40" s="24"/>
      <c r="J40" s="24"/>
      <c r="K40" s="32"/>
    </row>
    <row r="41" spans="1:11" ht="255.8" customHeight="1">
      <c r="A41" s="31">
        <v>15</v>
      </c>
      <c r="B41" s="380" t="s">
        <v>167</v>
      </c>
      <c r="C41" s="381" t="s">
        <v>167</v>
      </c>
      <c r="D41" s="382" t="s">
        <v>167</v>
      </c>
      <c r="E41" s="383" t="s">
        <v>168</v>
      </c>
      <c r="F41" s="384" t="s">
        <v>168</v>
      </c>
      <c r="G41" s="24" t="s">
        <v>141</v>
      </c>
      <c r="H41" s="24"/>
      <c r="I41" s="24"/>
      <c r="J41" s="24"/>
      <c r="K41" s="32"/>
    </row>
    <row r="42" spans="1:11" ht="409.6" customHeight="1">
      <c r="A42" s="31">
        <v>16</v>
      </c>
      <c r="B42" s="380" t="s">
        <v>169</v>
      </c>
      <c r="C42" s="381" t="s">
        <v>169</v>
      </c>
      <c r="D42" s="382" t="s">
        <v>169</v>
      </c>
      <c r="E42" s="383" t="s">
        <v>170</v>
      </c>
      <c r="F42" s="384" t="s">
        <v>170</v>
      </c>
      <c r="G42" s="24" t="s">
        <v>45</v>
      </c>
      <c r="H42" s="24"/>
      <c r="I42" s="24"/>
      <c r="J42" s="24"/>
      <c r="K42" s="32"/>
    </row>
    <row r="43" spans="1:11" ht="103.6" customHeight="1">
      <c r="A43" s="31">
        <v>17</v>
      </c>
      <c r="B43" s="380" t="s">
        <v>171</v>
      </c>
      <c r="C43" s="381" t="s">
        <v>171</v>
      </c>
      <c r="D43" s="382" t="s">
        <v>171</v>
      </c>
      <c r="E43" s="383" t="s">
        <v>172</v>
      </c>
      <c r="F43" s="384" t="s">
        <v>172</v>
      </c>
      <c r="G43" s="24"/>
      <c r="H43" s="24"/>
      <c r="I43" s="24"/>
      <c r="J43" s="24"/>
      <c r="K43" s="32"/>
    </row>
    <row r="44" spans="1:11" ht="222.05" customHeight="1">
      <c r="A44" s="31">
        <v>17.100000000000001</v>
      </c>
      <c r="B44" s="380" t="s">
        <v>173</v>
      </c>
      <c r="C44" s="381" t="s">
        <v>173</v>
      </c>
      <c r="D44" s="382" t="s">
        <v>173</v>
      </c>
      <c r="E44" s="383" t="s">
        <v>174</v>
      </c>
      <c r="F44" s="384" t="s">
        <v>174</v>
      </c>
      <c r="G44" s="24" t="s">
        <v>141</v>
      </c>
      <c r="H44" s="24"/>
      <c r="I44" s="24"/>
      <c r="J44" s="24"/>
      <c r="K44" s="32"/>
    </row>
    <row r="45" spans="1:11" ht="222.05" customHeight="1">
      <c r="A45" s="31">
        <v>17.2</v>
      </c>
      <c r="B45" s="380" t="s">
        <v>175</v>
      </c>
      <c r="C45" s="381" t="s">
        <v>175</v>
      </c>
      <c r="D45" s="382" t="s">
        <v>175</v>
      </c>
      <c r="E45" s="383" t="s">
        <v>176</v>
      </c>
      <c r="F45" s="384" t="s">
        <v>176</v>
      </c>
      <c r="G45" s="24" t="s">
        <v>141</v>
      </c>
      <c r="H45" s="24"/>
      <c r="I45" s="24"/>
      <c r="J45" s="24"/>
      <c r="K45" s="32"/>
    </row>
    <row r="46" spans="1:11" ht="222.05" customHeight="1">
      <c r="A46" s="31">
        <v>17.3</v>
      </c>
      <c r="B46" s="380" t="s">
        <v>177</v>
      </c>
      <c r="C46" s="381" t="s">
        <v>177</v>
      </c>
      <c r="D46" s="382" t="s">
        <v>177</v>
      </c>
      <c r="E46" s="383" t="s">
        <v>178</v>
      </c>
      <c r="F46" s="384" t="s">
        <v>178</v>
      </c>
      <c r="G46" s="24" t="s">
        <v>141</v>
      </c>
      <c r="H46" s="30">
        <f>+K106</f>
        <v>27</v>
      </c>
      <c r="I46" s="24"/>
      <c r="J46" s="24"/>
      <c r="K46" s="32"/>
    </row>
    <row r="47" spans="1:11" ht="300.8" customHeight="1">
      <c r="A47" s="31">
        <v>18</v>
      </c>
      <c r="B47" s="380" t="s">
        <v>179</v>
      </c>
      <c r="C47" s="381" t="s">
        <v>179</v>
      </c>
      <c r="D47" s="382" t="s">
        <v>179</v>
      </c>
      <c r="E47" s="383" t="s">
        <v>180</v>
      </c>
      <c r="F47" s="384" t="s">
        <v>180</v>
      </c>
      <c r="G47" s="24" t="s">
        <v>141</v>
      </c>
      <c r="H47" s="30">
        <f>+K116</f>
        <v>4</v>
      </c>
      <c r="I47" s="24"/>
      <c r="J47" s="24"/>
      <c r="K47" s="32"/>
    </row>
    <row r="48" spans="1:11" ht="99" customHeight="1">
      <c r="A48" s="31">
        <v>19</v>
      </c>
      <c r="B48" s="380" t="s">
        <v>181</v>
      </c>
      <c r="C48" s="381" t="s">
        <v>181</v>
      </c>
      <c r="D48" s="382" t="s">
        <v>181</v>
      </c>
      <c r="E48" s="383" t="s">
        <v>182</v>
      </c>
      <c r="F48" s="384" t="s">
        <v>182</v>
      </c>
      <c r="G48" s="24"/>
      <c r="H48" s="24"/>
      <c r="I48" s="24"/>
      <c r="J48" s="24"/>
      <c r="K48" s="32"/>
    </row>
    <row r="49" spans="1:11" ht="222.05" customHeight="1">
      <c r="A49" s="31">
        <v>19.100000000000001</v>
      </c>
      <c r="B49" s="380" t="s">
        <v>183</v>
      </c>
      <c r="C49" s="381" t="s">
        <v>183</v>
      </c>
      <c r="D49" s="382" t="s">
        <v>183</v>
      </c>
      <c r="E49" s="383" t="s">
        <v>184</v>
      </c>
      <c r="F49" s="384" t="s">
        <v>184</v>
      </c>
      <c r="G49" s="24" t="s">
        <v>156</v>
      </c>
      <c r="H49" s="30"/>
      <c r="I49" s="24"/>
      <c r="J49" s="24"/>
      <c r="K49" s="32"/>
    </row>
    <row r="50" spans="1:11" ht="222.05" customHeight="1">
      <c r="A50" s="31">
        <v>19.2</v>
      </c>
      <c r="B50" s="380" t="s">
        <v>185</v>
      </c>
      <c r="C50" s="381" t="s">
        <v>185</v>
      </c>
      <c r="D50" s="382" t="s">
        <v>185</v>
      </c>
      <c r="E50" s="383" t="s">
        <v>186</v>
      </c>
      <c r="F50" s="384" t="s">
        <v>186</v>
      </c>
      <c r="G50" s="24" t="s">
        <v>156</v>
      </c>
      <c r="H50" s="30">
        <f>+K111</f>
        <v>10</v>
      </c>
      <c r="I50" s="24"/>
      <c r="J50" s="24"/>
      <c r="K50" s="32"/>
    </row>
    <row r="51" spans="1:11" ht="222.05" customHeight="1">
      <c r="A51" s="31">
        <v>19.3</v>
      </c>
      <c r="B51" s="380" t="s">
        <v>187</v>
      </c>
      <c r="C51" s="381" t="s">
        <v>187</v>
      </c>
      <c r="D51" s="382" t="s">
        <v>187</v>
      </c>
      <c r="E51" s="383" t="s">
        <v>188</v>
      </c>
      <c r="F51" s="384" t="s">
        <v>188</v>
      </c>
      <c r="G51" s="24" t="s">
        <v>141</v>
      </c>
      <c r="H51" s="24"/>
      <c r="I51" s="24"/>
      <c r="J51" s="24"/>
      <c r="K51" s="32"/>
    </row>
    <row r="52" spans="1:11" ht="135" customHeight="1">
      <c r="A52" s="31">
        <v>20</v>
      </c>
      <c r="B52" s="380" t="s">
        <v>189</v>
      </c>
      <c r="C52" s="381" t="s">
        <v>189</v>
      </c>
      <c r="D52" s="382" t="s">
        <v>189</v>
      </c>
      <c r="E52" s="383" t="s">
        <v>190</v>
      </c>
      <c r="F52" s="384" t="s">
        <v>190</v>
      </c>
      <c r="G52" s="24" t="s">
        <v>141</v>
      </c>
      <c r="H52" s="24"/>
      <c r="I52" s="24"/>
      <c r="J52" s="24"/>
      <c r="K52" s="32"/>
    </row>
    <row r="53" spans="1:11" ht="222.05" customHeight="1">
      <c r="A53" s="31">
        <v>21</v>
      </c>
      <c r="B53" s="380" t="s">
        <v>191</v>
      </c>
      <c r="C53" s="381" t="s">
        <v>191</v>
      </c>
      <c r="D53" s="382" t="s">
        <v>191</v>
      </c>
      <c r="E53" s="383" t="s">
        <v>192</v>
      </c>
      <c r="F53" s="384" t="s">
        <v>192</v>
      </c>
      <c r="G53" s="24" t="s">
        <v>141</v>
      </c>
      <c r="H53" s="30"/>
      <c r="I53" s="24"/>
      <c r="J53" s="24"/>
      <c r="K53" s="32"/>
    </row>
    <row r="54" spans="1:11" ht="222.05" customHeight="1">
      <c r="A54" s="31">
        <v>22</v>
      </c>
      <c r="B54" s="380" t="s">
        <v>193</v>
      </c>
      <c r="C54" s="381" t="s">
        <v>193</v>
      </c>
      <c r="D54" s="382" t="s">
        <v>193</v>
      </c>
      <c r="E54" s="383" t="s">
        <v>194</v>
      </c>
      <c r="F54" s="384" t="s">
        <v>194</v>
      </c>
      <c r="G54" s="24" t="s">
        <v>156</v>
      </c>
      <c r="H54" s="30"/>
      <c r="I54" s="24"/>
      <c r="J54" s="24"/>
      <c r="K54" s="32"/>
    </row>
    <row r="55" spans="1:11" ht="222.05" customHeight="1">
      <c r="A55" s="31">
        <v>23</v>
      </c>
      <c r="B55" s="380" t="s">
        <v>195</v>
      </c>
      <c r="C55" s="381" t="s">
        <v>195</v>
      </c>
      <c r="D55" s="382" t="s">
        <v>195</v>
      </c>
      <c r="E55" s="383" t="s">
        <v>196</v>
      </c>
      <c r="F55" s="384" t="s">
        <v>196</v>
      </c>
      <c r="G55" s="24" t="s">
        <v>197</v>
      </c>
      <c r="H55" s="30"/>
      <c r="I55" s="24"/>
      <c r="J55" s="24"/>
      <c r="K55" s="32"/>
    </row>
    <row r="56" spans="1:11" ht="366.75" customHeight="1">
      <c r="A56" s="31">
        <v>24</v>
      </c>
      <c r="B56" s="386" t="s">
        <v>106</v>
      </c>
      <c r="C56" s="387" t="s">
        <v>106</v>
      </c>
      <c r="D56" s="388" t="s">
        <v>106</v>
      </c>
      <c r="E56" s="383" t="s">
        <v>55</v>
      </c>
      <c r="F56" s="384" t="s">
        <v>55</v>
      </c>
      <c r="G56" s="24" t="s">
        <v>56</v>
      </c>
      <c r="H56" s="30"/>
      <c r="I56" s="24"/>
      <c r="J56" s="24"/>
      <c r="K56" s="32"/>
    </row>
    <row r="57" spans="1:11" ht="222.05" customHeight="1">
      <c r="A57" s="31">
        <v>25</v>
      </c>
      <c r="B57" s="386" t="s">
        <v>198</v>
      </c>
      <c r="C57" s="387" t="s">
        <v>198</v>
      </c>
      <c r="D57" s="388" t="s">
        <v>198</v>
      </c>
      <c r="E57" s="383" t="s">
        <v>199</v>
      </c>
      <c r="F57" s="384" t="s">
        <v>199</v>
      </c>
      <c r="G57" s="24" t="s">
        <v>197</v>
      </c>
      <c r="H57" s="30"/>
      <c r="I57" s="24"/>
      <c r="J57" s="24"/>
      <c r="K57" s="32"/>
    </row>
    <row r="58" spans="1:11" ht="222.05" customHeight="1">
      <c r="A58" s="31">
        <v>26</v>
      </c>
      <c r="B58" s="380" t="s">
        <v>200</v>
      </c>
      <c r="C58" s="381" t="s">
        <v>200</v>
      </c>
      <c r="D58" s="382" t="s">
        <v>200</v>
      </c>
      <c r="E58" s="383" t="s">
        <v>201</v>
      </c>
      <c r="F58" s="384" t="s">
        <v>201</v>
      </c>
      <c r="G58" s="24" t="s">
        <v>45</v>
      </c>
      <c r="H58" s="24"/>
      <c r="I58" s="24"/>
      <c r="J58" s="24"/>
      <c r="K58" s="32"/>
    </row>
    <row r="59" spans="1:11" ht="222.05" customHeight="1">
      <c r="A59" s="31">
        <v>27</v>
      </c>
      <c r="B59" s="380" t="s">
        <v>202</v>
      </c>
      <c r="C59" s="381" t="s">
        <v>202</v>
      </c>
      <c r="D59" s="382" t="s">
        <v>202</v>
      </c>
      <c r="E59" s="383" t="s">
        <v>203</v>
      </c>
      <c r="F59" s="384" t="s">
        <v>203</v>
      </c>
      <c r="G59" s="24" t="s">
        <v>54</v>
      </c>
      <c r="H59" s="30"/>
      <c r="I59" s="24"/>
      <c r="J59" s="24"/>
      <c r="K59" s="32"/>
    </row>
    <row r="60" spans="1:11" ht="340.55" customHeight="1">
      <c r="A60" s="31">
        <v>28</v>
      </c>
      <c r="B60" s="380" t="s">
        <v>204</v>
      </c>
      <c r="C60" s="381" t="s">
        <v>204</v>
      </c>
      <c r="D60" s="382" t="s">
        <v>204</v>
      </c>
      <c r="E60" s="383" t="s">
        <v>205</v>
      </c>
      <c r="F60" s="384" t="s">
        <v>205</v>
      </c>
      <c r="G60" s="24" t="s">
        <v>38</v>
      </c>
      <c r="H60" s="30"/>
      <c r="I60" s="24"/>
      <c r="J60" s="24"/>
      <c r="K60" s="32"/>
    </row>
    <row r="61" spans="1:11" ht="222.05" customHeight="1">
      <c r="A61" s="31">
        <v>29</v>
      </c>
      <c r="B61" s="380" t="s">
        <v>206</v>
      </c>
      <c r="C61" s="381" t="s">
        <v>206</v>
      </c>
      <c r="D61" s="382" t="s">
        <v>206</v>
      </c>
      <c r="E61" s="383" t="s">
        <v>207</v>
      </c>
      <c r="F61" s="384" t="s">
        <v>207</v>
      </c>
      <c r="G61" s="24" t="s">
        <v>38</v>
      </c>
      <c r="H61" s="24"/>
      <c r="I61" s="24"/>
      <c r="J61" s="24"/>
      <c r="K61" s="32"/>
    </row>
    <row r="62" spans="1:11" ht="118.5" customHeight="1">
      <c r="A62" s="31">
        <v>30</v>
      </c>
      <c r="B62" s="380" t="s">
        <v>208</v>
      </c>
      <c r="C62" s="381" t="s">
        <v>208</v>
      </c>
      <c r="D62" s="382" t="s">
        <v>208</v>
      </c>
      <c r="E62" s="383" t="s">
        <v>209</v>
      </c>
      <c r="F62" s="384" t="s">
        <v>209</v>
      </c>
      <c r="G62" s="24" t="s">
        <v>38</v>
      </c>
      <c r="H62" s="30"/>
      <c r="I62" s="24"/>
      <c r="J62" s="24"/>
      <c r="K62" s="32"/>
    </row>
    <row r="63" spans="1:11" ht="222.05" customHeight="1">
      <c r="A63" s="31">
        <v>31</v>
      </c>
      <c r="B63" s="380" t="s">
        <v>210</v>
      </c>
      <c r="C63" s="381" t="s">
        <v>210</v>
      </c>
      <c r="D63" s="382" t="s">
        <v>210</v>
      </c>
      <c r="E63" s="383" t="s">
        <v>211</v>
      </c>
      <c r="F63" s="384" t="s">
        <v>211</v>
      </c>
      <c r="G63" s="24" t="s">
        <v>38</v>
      </c>
      <c r="H63" s="24"/>
      <c r="I63" s="24"/>
      <c r="J63" s="24"/>
      <c r="K63" s="32"/>
    </row>
    <row r="64" spans="1:11" ht="143.19999999999999" customHeight="1">
      <c r="A64" s="31">
        <v>32</v>
      </c>
      <c r="B64" s="380" t="s">
        <v>212</v>
      </c>
      <c r="C64" s="381" t="s">
        <v>212</v>
      </c>
      <c r="D64" s="382" t="s">
        <v>212</v>
      </c>
      <c r="E64" s="383" t="s">
        <v>213</v>
      </c>
      <c r="F64" s="384" t="s">
        <v>213</v>
      </c>
      <c r="G64" s="24" t="s">
        <v>214</v>
      </c>
      <c r="H64" s="24"/>
      <c r="I64" s="24"/>
      <c r="J64" s="24"/>
      <c r="K64" s="32"/>
    </row>
    <row r="65" spans="1:11" ht="261" customHeight="1">
      <c r="A65" s="31">
        <v>33</v>
      </c>
      <c r="B65" s="380" t="s">
        <v>215</v>
      </c>
      <c r="C65" s="381" t="s">
        <v>215</v>
      </c>
      <c r="D65" s="382" t="s">
        <v>215</v>
      </c>
      <c r="E65" s="383" t="s">
        <v>216</v>
      </c>
      <c r="F65" s="384" t="s">
        <v>216</v>
      </c>
      <c r="G65" s="24" t="s">
        <v>217</v>
      </c>
      <c r="H65" s="24"/>
      <c r="I65" s="24"/>
      <c r="J65" s="24"/>
      <c r="K65" s="32"/>
    </row>
    <row r="66" spans="1:11" ht="209.95" customHeight="1">
      <c r="A66" s="31">
        <v>34</v>
      </c>
      <c r="B66" s="380" t="s">
        <v>218</v>
      </c>
      <c r="C66" s="381" t="s">
        <v>218</v>
      </c>
      <c r="D66" s="382" t="s">
        <v>218</v>
      </c>
      <c r="E66" s="383" t="s">
        <v>219</v>
      </c>
      <c r="F66" s="384" t="s">
        <v>219</v>
      </c>
      <c r="G66" s="24" t="s">
        <v>220</v>
      </c>
      <c r="H66" s="24"/>
      <c r="I66" s="24"/>
      <c r="J66" s="24"/>
      <c r="K66" s="32"/>
    </row>
    <row r="67" spans="1:11" ht="209.3" customHeight="1">
      <c r="A67" s="31">
        <v>35</v>
      </c>
      <c r="B67" s="380" t="s">
        <v>218</v>
      </c>
      <c r="C67" s="381" t="s">
        <v>218</v>
      </c>
      <c r="D67" s="382" t="s">
        <v>218</v>
      </c>
      <c r="E67" s="383" t="s">
        <v>221</v>
      </c>
      <c r="F67" s="384" t="s">
        <v>221</v>
      </c>
      <c r="G67" s="24" t="s">
        <v>156</v>
      </c>
      <c r="H67" s="24"/>
      <c r="I67" s="24"/>
      <c r="J67" s="24"/>
      <c r="K67" s="32"/>
    </row>
    <row r="68" spans="1:11" ht="398.3" customHeight="1">
      <c r="A68" s="31">
        <v>36</v>
      </c>
      <c r="B68" s="380" t="s">
        <v>222</v>
      </c>
      <c r="C68" s="381" t="s">
        <v>222</v>
      </c>
      <c r="D68" s="382" t="s">
        <v>222</v>
      </c>
      <c r="E68" s="383" t="s">
        <v>223</v>
      </c>
      <c r="F68" s="384" t="s">
        <v>223</v>
      </c>
      <c r="G68" s="24" t="s">
        <v>224</v>
      </c>
      <c r="H68" s="24"/>
      <c r="I68" s="24"/>
      <c r="J68" s="24"/>
      <c r="K68" s="32"/>
    </row>
    <row r="69" spans="1:11" ht="238.6" customHeight="1">
      <c r="A69" s="31">
        <v>37</v>
      </c>
      <c r="B69" s="380" t="s">
        <v>225</v>
      </c>
      <c r="C69" s="381" t="s">
        <v>225</v>
      </c>
      <c r="D69" s="382" t="s">
        <v>225</v>
      </c>
      <c r="E69" s="383" t="s">
        <v>226</v>
      </c>
      <c r="F69" s="384" t="s">
        <v>226</v>
      </c>
      <c r="G69" s="24" t="s">
        <v>227</v>
      </c>
      <c r="H69" s="24"/>
      <c r="I69" s="24"/>
      <c r="J69" s="24"/>
      <c r="K69" s="32"/>
    </row>
    <row r="70" spans="1:11" ht="142.55000000000001" customHeight="1">
      <c r="A70" s="31">
        <v>38</v>
      </c>
      <c r="B70" s="380" t="s">
        <v>228</v>
      </c>
      <c r="C70" s="381" t="s">
        <v>228</v>
      </c>
      <c r="D70" s="382" t="s">
        <v>228</v>
      </c>
      <c r="E70" s="383" t="s">
        <v>229</v>
      </c>
      <c r="F70" s="384" t="s">
        <v>229</v>
      </c>
      <c r="G70" s="24"/>
      <c r="H70" s="24"/>
      <c r="I70" s="24"/>
      <c r="J70" s="24"/>
      <c r="K70" s="32"/>
    </row>
    <row r="71" spans="1:11" ht="115.55" customHeight="1">
      <c r="A71" s="31">
        <v>38.1</v>
      </c>
      <c r="B71" s="380" t="s">
        <v>230</v>
      </c>
      <c r="C71" s="381" t="s">
        <v>230</v>
      </c>
      <c r="D71" s="382" t="s">
        <v>230</v>
      </c>
      <c r="E71" s="383" t="s">
        <v>231</v>
      </c>
      <c r="F71" s="384" t="s">
        <v>231</v>
      </c>
      <c r="G71" s="24" t="s">
        <v>144</v>
      </c>
      <c r="H71" s="24"/>
      <c r="I71" s="24"/>
      <c r="J71" s="24"/>
      <c r="K71" s="32"/>
    </row>
    <row r="72" spans="1:11" ht="132.05000000000001" customHeight="1">
      <c r="A72" s="31">
        <v>38.200000000000003</v>
      </c>
      <c r="B72" s="380" t="s">
        <v>232</v>
      </c>
      <c r="C72" s="381" t="s">
        <v>232</v>
      </c>
      <c r="D72" s="382" t="s">
        <v>232</v>
      </c>
      <c r="E72" s="383" t="s">
        <v>233</v>
      </c>
      <c r="F72" s="384" t="s">
        <v>233</v>
      </c>
      <c r="G72" s="24" t="s">
        <v>45</v>
      </c>
      <c r="H72" s="24"/>
      <c r="I72" s="24"/>
      <c r="J72" s="24"/>
      <c r="K72" s="32"/>
    </row>
    <row r="73" spans="1:11" ht="222.05" customHeight="1">
      <c r="A73" s="31">
        <v>38.299999999999997</v>
      </c>
      <c r="B73" s="380" t="s">
        <v>234</v>
      </c>
      <c r="C73" s="381" t="s">
        <v>234</v>
      </c>
      <c r="D73" s="382" t="s">
        <v>234</v>
      </c>
      <c r="E73" s="383" t="s">
        <v>229</v>
      </c>
      <c r="F73" s="384" t="s">
        <v>229</v>
      </c>
      <c r="G73" s="24" t="s">
        <v>144</v>
      </c>
      <c r="H73" s="24"/>
      <c r="I73" s="24"/>
      <c r="J73" s="24"/>
      <c r="K73" s="32"/>
    </row>
    <row r="74" spans="1:11" ht="163.5" customHeight="1">
      <c r="A74" s="31">
        <v>38.4</v>
      </c>
      <c r="B74" s="380" t="s">
        <v>235</v>
      </c>
      <c r="C74" s="381" t="s">
        <v>235</v>
      </c>
      <c r="D74" s="382" t="s">
        <v>235</v>
      </c>
      <c r="E74" s="383" t="s">
        <v>236</v>
      </c>
      <c r="F74" s="384" t="s">
        <v>236</v>
      </c>
      <c r="G74" s="24" t="s">
        <v>45</v>
      </c>
      <c r="H74" s="24"/>
      <c r="I74" s="24"/>
      <c r="J74" s="24"/>
      <c r="K74" s="32"/>
    </row>
    <row r="75" spans="1:11" ht="129.80000000000001" customHeight="1">
      <c r="A75" s="31">
        <v>39</v>
      </c>
      <c r="B75" s="380" t="s">
        <v>237</v>
      </c>
      <c r="C75" s="381" t="s">
        <v>237</v>
      </c>
      <c r="D75" s="382" t="s">
        <v>237</v>
      </c>
      <c r="E75" s="383" t="s">
        <v>238</v>
      </c>
      <c r="F75" s="384" t="s">
        <v>238</v>
      </c>
      <c r="G75" s="24" t="s">
        <v>144</v>
      </c>
      <c r="H75" s="24"/>
      <c r="I75" s="24"/>
      <c r="J75" s="24"/>
      <c r="K75" s="32"/>
    </row>
    <row r="76" spans="1:11" ht="159.75" customHeight="1">
      <c r="A76" s="31">
        <v>40</v>
      </c>
      <c r="B76" s="380" t="s">
        <v>239</v>
      </c>
      <c r="C76" s="381" t="s">
        <v>239</v>
      </c>
      <c r="D76" s="382" t="s">
        <v>239</v>
      </c>
      <c r="E76" s="383" t="s">
        <v>240</v>
      </c>
      <c r="F76" s="384" t="s">
        <v>240</v>
      </c>
      <c r="G76" s="24" t="s">
        <v>214</v>
      </c>
      <c r="H76" s="24"/>
      <c r="I76" s="24"/>
      <c r="J76" s="24"/>
      <c r="K76" s="32"/>
    </row>
    <row r="77" spans="1:11" ht="189.85" customHeight="1">
      <c r="A77" s="31">
        <v>41</v>
      </c>
      <c r="B77" s="380" t="s">
        <v>241</v>
      </c>
      <c r="C77" s="381" t="s">
        <v>241</v>
      </c>
      <c r="D77" s="382" t="s">
        <v>241</v>
      </c>
      <c r="E77" s="383" t="s">
        <v>242</v>
      </c>
      <c r="F77" s="384" t="s">
        <v>242</v>
      </c>
      <c r="G77" s="24" t="s">
        <v>144</v>
      </c>
      <c r="H77" s="30"/>
      <c r="I77" s="24"/>
      <c r="J77" s="24"/>
      <c r="K77" s="32"/>
    </row>
    <row r="78" spans="1:11" ht="96.75" customHeight="1">
      <c r="A78" s="31">
        <v>41.1</v>
      </c>
      <c r="B78" s="380" t="s">
        <v>243</v>
      </c>
      <c r="C78" s="381" t="s">
        <v>243</v>
      </c>
      <c r="D78" s="382" t="s">
        <v>243</v>
      </c>
      <c r="E78" s="383" t="s">
        <v>244</v>
      </c>
      <c r="F78" s="384" t="s">
        <v>244</v>
      </c>
      <c r="G78" s="24" t="s">
        <v>245</v>
      </c>
      <c r="H78" s="30"/>
      <c r="I78" s="24"/>
      <c r="J78" s="24"/>
      <c r="K78" s="32"/>
    </row>
    <row r="79" spans="1:11" ht="179.2" customHeight="1">
      <c r="A79" s="31">
        <v>42</v>
      </c>
      <c r="B79" s="380" t="s">
        <v>246</v>
      </c>
      <c r="C79" s="381" t="s">
        <v>246</v>
      </c>
      <c r="D79" s="382" t="s">
        <v>246</v>
      </c>
      <c r="E79" s="383" t="s">
        <v>247</v>
      </c>
      <c r="F79" s="384" t="s">
        <v>247</v>
      </c>
      <c r="G79" s="24" t="s">
        <v>141</v>
      </c>
      <c r="H79" s="30"/>
      <c r="I79" s="24"/>
      <c r="J79" s="24"/>
      <c r="K79" s="32"/>
    </row>
    <row r="80" spans="1:11" ht="141.75" customHeight="1">
      <c r="A80" s="31">
        <v>43</v>
      </c>
      <c r="B80" s="380" t="s">
        <v>248</v>
      </c>
      <c r="C80" s="381" t="s">
        <v>248</v>
      </c>
      <c r="D80" s="382" t="s">
        <v>248</v>
      </c>
      <c r="E80" s="383" t="s">
        <v>249</v>
      </c>
      <c r="F80" s="384" t="s">
        <v>249</v>
      </c>
      <c r="G80" s="24" t="s">
        <v>38</v>
      </c>
      <c r="H80" s="30"/>
      <c r="I80" s="24"/>
      <c r="J80" s="24"/>
      <c r="K80" s="32"/>
    </row>
    <row r="81" spans="1:12" ht="146.94999999999999" customHeight="1">
      <c r="A81" s="31">
        <v>44</v>
      </c>
      <c r="B81" s="380" t="s">
        <v>250</v>
      </c>
      <c r="C81" s="381" t="s">
        <v>250</v>
      </c>
      <c r="D81" s="382" t="s">
        <v>250</v>
      </c>
      <c r="E81" s="383" t="s">
        <v>251</v>
      </c>
      <c r="F81" s="384" t="s">
        <v>251</v>
      </c>
      <c r="G81" s="24" t="s">
        <v>156</v>
      </c>
      <c r="H81" s="24"/>
      <c r="I81" s="24"/>
      <c r="J81" s="24"/>
      <c r="K81" s="32"/>
    </row>
    <row r="82" spans="1:12" ht="15.75">
      <c r="A82" s="31">
        <v>45</v>
      </c>
      <c r="B82" s="380" t="s">
        <v>252</v>
      </c>
      <c r="C82" s="381" t="s">
        <v>252</v>
      </c>
      <c r="D82" s="382" t="s">
        <v>252</v>
      </c>
      <c r="E82" s="383" t="s">
        <v>253</v>
      </c>
      <c r="F82" s="384" t="s">
        <v>253</v>
      </c>
      <c r="G82" s="24" t="s">
        <v>141</v>
      </c>
      <c r="H82" s="24"/>
      <c r="I82" s="24"/>
      <c r="J82" s="24"/>
      <c r="K82" s="32"/>
    </row>
    <row r="83" spans="1:12" ht="15.75">
      <c r="A83" s="195">
        <v>46</v>
      </c>
      <c r="B83" s="488" t="s">
        <v>490</v>
      </c>
      <c r="C83" s="489"/>
      <c r="D83" s="490"/>
      <c r="E83" s="491" t="s">
        <v>490</v>
      </c>
      <c r="F83" s="492"/>
      <c r="G83" s="196" t="s">
        <v>141</v>
      </c>
      <c r="H83" s="197">
        <f>K101</f>
        <v>195</v>
      </c>
      <c r="I83" s="196"/>
      <c r="J83" s="196"/>
      <c r="K83" s="198"/>
    </row>
    <row r="84" spans="1:12">
      <c r="A84" s="33"/>
      <c r="B84" s="33"/>
      <c r="C84" s="33"/>
      <c r="F84" s="33"/>
      <c r="G84" s="33"/>
      <c r="H84" s="33"/>
      <c r="I84" s="33"/>
      <c r="J84" s="33"/>
      <c r="K84" s="33"/>
    </row>
    <row r="85" spans="1:12" ht="15.75">
      <c r="A85" s="397" t="s">
        <v>57</v>
      </c>
      <c r="B85" s="397"/>
      <c r="C85" s="397"/>
      <c r="D85" s="397"/>
      <c r="E85" s="397"/>
      <c r="F85" s="397"/>
      <c r="G85" s="397"/>
      <c r="H85" s="397"/>
      <c r="I85" s="397"/>
      <c r="J85" s="397"/>
      <c r="K85" s="398"/>
      <c r="L85" s="106"/>
    </row>
    <row r="86" spans="1:12" ht="15.75" thickBot="1">
      <c r="A86" s="399" t="s">
        <v>0</v>
      </c>
      <c r="B86" s="399"/>
      <c r="C86" s="399"/>
      <c r="D86" s="50" t="s">
        <v>58</v>
      </c>
      <c r="E86" s="50"/>
      <c r="F86" s="50" t="s">
        <v>50</v>
      </c>
      <c r="G86" s="50" t="s">
        <v>59</v>
      </c>
      <c r="H86" s="50" t="s">
        <v>60</v>
      </c>
      <c r="I86" s="50" t="s">
        <v>61</v>
      </c>
      <c r="J86" s="50"/>
      <c r="K86" s="107" t="s">
        <v>51</v>
      </c>
      <c r="L86" s="56"/>
    </row>
    <row r="87" spans="1:12" ht="16.55" customHeight="1">
      <c r="A87" s="395" t="s">
        <v>109</v>
      </c>
      <c r="B87" s="396"/>
      <c r="C87" s="396"/>
      <c r="D87" s="52"/>
      <c r="E87" s="52"/>
      <c r="F87" s="53"/>
      <c r="G87" s="54"/>
      <c r="H87" s="54"/>
      <c r="I87" s="54"/>
      <c r="J87" s="54"/>
      <c r="K87" s="108"/>
      <c r="L87" s="56"/>
    </row>
    <row r="88" spans="1:12">
      <c r="A88" s="389" t="s">
        <v>64</v>
      </c>
      <c r="B88" s="390"/>
      <c r="C88" s="390"/>
      <c r="D88" s="55"/>
      <c r="E88" s="55"/>
      <c r="F88" s="56"/>
      <c r="G88" s="57"/>
      <c r="H88" s="57"/>
      <c r="I88" s="57"/>
      <c r="J88" s="57"/>
      <c r="K88" s="109">
        <f>I17</f>
        <v>1</v>
      </c>
      <c r="L88" s="56"/>
    </row>
    <row r="89" spans="1:12">
      <c r="A89" s="389" t="s">
        <v>62</v>
      </c>
      <c r="B89" s="390"/>
      <c r="C89" s="390"/>
      <c r="D89" s="55"/>
      <c r="E89" s="55"/>
      <c r="F89" s="56"/>
      <c r="G89" s="57"/>
      <c r="H89" s="57"/>
      <c r="I89" s="57"/>
      <c r="J89" s="57"/>
      <c r="K89" s="33"/>
      <c r="L89" s="56"/>
    </row>
    <row r="90" spans="1:12">
      <c r="A90" s="391"/>
      <c r="B90" s="392"/>
      <c r="C90" s="392"/>
      <c r="D90" s="56"/>
      <c r="E90" s="55"/>
      <c r="F90" s="56"/>
      <c r="G90" s="57"/>
      <c r="H90" s="57"/>
      <c r="I90" s="57"/>
      <c r="J90" s="57"/>
      <c r="K90" s="109">
        <f>SUM(K88:K89)</f>
        <v>1</v>
      </c>
      <c r="L90" s="56"/>
    </row>
    <row r="91" spans="1:12" ht="15.75" thickBot="1">
      <c r="A91" s="393" t="s">
        <v>63</v>
      </c>
      <c r="B91" s="394"/>
      <c r="C91" s="394"/>
      <c r="D91" s="58"/>
      <c r="E91" s="58"/>
      <c r="F91" s="59" t="s">
        <v>98</v>
      </c>
      <c r="G91" s="60"/>
      <c r="H91" s="60"/>
      <c r="I91" s="60"/>
      <c r="J91" s="60"/>
      <c r="K91" s="110">
        <f>ROUNDUP(K90,0)</f>
        <v>1</v>
      </c>
      <c r="L91" s="56"/>
    </row>
    <row r="92" spans="1:12">
      <c r="A92" s="395" t="s">
        <v>600</v>
      </c>
      <c r="B92" s="396"/>
      <c r="C92" s="396"/>
      <c r="D92" s="52"/>
      <c r="E92" s="52"/>
      <c r="F92" s="53"/>
      <c r="G92" s="54"/>
      <c r="H92" s="54"/>
      <c r="I92" s="54"/>
      <c r="J92" s="54"/>
      <c r="K92" s="108"/>
      <c r="L92" s="56"/>
    </row>
    <row r="93" spans="1:12">
      <c r="A93" s="389" t="s">
        <v>64</v>
      </c>
      <c r="B93" s="390"/>
      <c r="C93" s="390"/>
      <c r="D93" s="55"/>
      <c r="E93" s="55"/>
      <c r="F93" s="56"/>
      <c r="G93" s="57"/>
      <c r="H93" s="57"/>
      <c r="I93" s="57"/>
      <c r="J93" s="57"/>
      <c r="K93" s="109">
        <f>I20</f>
        <v>177</v>
      </c>
      <c r="L93" s="56"/>
    </row>
    <row r="94" spans="1:12">
      <c r="A94" s="389" t="s">
        <v>62</v>
      </c>
      <c r="B94" s="390"/>
      <c r="C94" s="390"/>
      <c r="D94" s="55"/>
      <c r="E94" s="55"/>
      <c r="F94" s="56"/>
      <c r="G94" s="57"/>
      <c r="H94" s="57"/>
      <c r="I94" s="57"/>
      <c r="J94" s="57"/>
      <c r="K94" s="33">
        <f>K93*10%</f>
        <v>17.7</v>
      </c>
      <c r="L94" s="56"/>
    </row>
    <row r="95" spans="1:12">
      <c r="A95" s="391"/>
      <c r="B95" s="392"/>
      <c r="C95" s="392"/>
      <c r="D95" s="56"/>
      <c r="E95" s="55"/>
      <c r="F95" s="56"/>
      <c r="G95" s="57"/>
      <c r="H95" s="57"/>
      <c r="I95" s="57"/>
      <c r="J95" s="57"/>
      <c r="K95" s="109">
        <f>SUM(K93:K94)</f>
        <v>194.7</v>
      </c>
      <c r="L95" s="56"/>
    </row>
    <row r="96" spans="1:12" ht="15.75" thickBot="1">
      <c r="A96" s="393" t="s">
        <v>63</v>
      </c>
      <c r="B96" s="394"/>
      <c r="C96" s="394"/>
      <c r="D96" s="58"/>
      <c r="E96" s="58"/>
      <c r="F96" s="59" t="s">
        <v>141</v>
      </c>
      <c r="G96" s="60"/>
      <c r="H96" s="60"/>
      <c r="I96" s="60"/>
      <c r="J96" s="60"/>
      <c r="K96" s="110">
        <f>ROUNDUP(K95,0)</f>
        <v>195</v>
      </c>
      <c r="L96" s="56"/>
    </row>
    <row r="97" spans="1:16">
      <c r="A97" s="495" t="s">
        <v>651</v>
      </c>
      <c r="B97" s="496"/>
      <c r="C97" s="496"/>
      <c r="D97" s="199"/>
      <c r="E97" s="199"/>
      <c r="F97" s="200"/>
      <c r="G97" s="201"/>
      <c r="H97" s="201"/>
      <c r="I97" s="201"/>
      <c r="J97" s="201"/>
      <c r="K97" s="202"/>
      <c r="L97" s="497"/>
      <c r="M97" s="203"/>
      <c r="N97" s="203"/>
      <c r="O97" s="203"/>
      <c r="P97" s="203"/>
    </row>
    <row r="98" spans="1:16">
      <c r="A98" s="498" t="s">
        <v>64</v>
      </c>
      <c r="B98" s="499"/>
      <c r="C98" s="499"/>
      <c r="D98" s="204"/>
      <c r="E98" s="204"/>
      <c r="F98" s="205"/>
      <c r="G98" s="206"/>
      <c r="H98" s="206"/>
      <c r="I98" s="206"/>
      <c r="J98" s="206"/>
      <c r="K98" s="207">
        <f>I19</f>
        <v>177</v>
      </c>
      <c r="L98" s="497"/>
      <c r="M98" s="203"/>
      <c r="N98" s="203"/>
      <c r="O98" s="203"/>
      <c r="P98" s="203"/>
    </row>
    <row r="99" spans="1:16">
      <c r="A99" s="498" t="s">
        <v>62</v>
      </c>
      <c r="B99" s="499"/>
      <c r="C99" s="499"/>
      <c r="D99" s="204"/>
      <c r="E99" s="204"/>
      <c r="F99" s="205"/>
      <c r="G99" s="206"/>
      <c r="H99" s="206"/>
      <c r="I99" s="206"/>
      <c r="J99" s="206"/>
      <c r="K99" s="207">
        <f>K98*0.1</f>
        <v>17.7</v>
      </c>
      <c r="L99" s="497"/>
      <c r="M99" s="203"/>
      <c r="N99" s="203"/>
      <c r="O99" s="203"/>
      <c r="P99" s="203"/>
    </row>
    <row r="100" spans="1:16">
      <c r="A100" s="500"/>
      <c r="B100" s="501"/>
      <c r="C100" s="501"/>
      <c r="D100" s="205"/>
      <c r="E100" s="204"/>
      <c r="F100" s="205"/>
      <c r="G100" s="206"/>
      <c r="H100" s="206"/>
      <c r="I100" s="206"/>
      <c r="J100" s="206"/>
      <c r="K100" s="207">
        <f>K98+K99</f>
        <v>194.7</v>
      </c>
      <c r="L100" s="497"/>
      <c r="M100" s="203"/>
      <c r="N100" s="203"/>
      <c r="O100" s="203"/>
      <c r="P100" s="203"/>
    </row>
    <row r="101" spans="1:16" ht="15.75" thickBot="1">
      <c r="A101" s="493" t="s">
        <v>63</v>
      </c>
      <c r="B101" s="494"/>
      <c r="C101" s="494"/>
      <c r="D101" s="208"/>
      <c r="E101" s="208"/>
      <c r="F101" s="209" t="s">
        <v>38</v>
      </c>
      <c r="G101" s="210"/>
      <c r="H101" s="210"/>
      <c r="I101" s="210"/>
      <c r="J101" s="210"/>
      <c r="K101" s="212">
        <f>ROUNDUP(K100,0)</f>
        <v>195</v>
      </c>
      <c r="L101" s="497"/>
      <c r="M101" s="203"/>
      <c r="N101" s="203"/>
      <c r="O101" s="203"/>
      <c r="P101" s="203"/>
    </row>
    <row r="102" spans="1:16">
      <c r="A102" s="395" t="s">
        <v>602</v>
      </c>
      <c r="B102" s="396"/>
      <c r="C102" s="396"/>
      <c r="D102" s="52"/>
      <c r="E102" s="52"/>
      <c r="F102" s="53"/>
      <c r="G102" s="54"/>
      <c r="H102" s="54"/>
      <c r="I102" s="54"/>
      <c r="J102" s="54"/>
      <c r="K102" s="64"/>
    </row>
    <row r="103" spans="1:16">
      <c r="A103" s="389" t="s">
        <v>64</v>
      </c>
      <c r="B103" s="390"/>
      <c r="C103" s="390"/>
      <c r="D103" s="55"/>
      <c r="E103" s="55"/>
      <c r="F103" s="56"/>
      <c r="G103" s="57"/>
      <c r="H103" s="57"/>
      <c r="I103" s="57"/>
      <c r="J103" s="57"/>
      <c r="K103" s="64">
        <f>+I21</f>
        <v>24</v>
      </c>
    </row>
    <row r="104" spans="1:16">
      <c r="A104" s="389" t="s">
        <v>62</v>
      </c>
      <c r="B104" s="390"/>
      <c r="C104" s="390"/>
      <c r="D104" s="55"/>
      <c r="E104" s="55"/>
      <c r="F104" s="56"/>
      <c r="G104" s="57"/>
      <c r="H104" s="57"/>
      <c r="I104" s="57"/>
      <c r="J104" s="57"/>
      <c r="K104" s="57">
        <f>K103*10%</f>
        <v>2.4000000000000004</v>
      </c>
    </row>
    <row r="105" spans="1:16">
      <c r="A105" s="391"/>
      <c r="B105" s="392"/>
      <c r="C105" s="392"/>
      <c r="D105" s="56"/>
      <c r="E105" s="55"/>
      <c r="F105" s="56"/>
      <c r="G105" s="57"/>
      <c r="H105" s="57"/>
      <c r="I105" s="57"/>
      <c r="J105" s="57"/>
      <c r="K105" s="64">
        <f>SUM(K103:K104)</f>
        <v>26.4</v>
      </c>
    </row>
    <row r="106" spans="1:16" ht="15.75" thickBot="1">
      <c r="A106" s="393" t="s">
        <v>63</v>
      </c>
      <c r="B106" s="394"/>
      <c r="C106" s="394"/>
      <c r="D106" s="58"/>
      <c r="E106" s="58"/>
      <c r="F106" s="59" t="s">
        <v>141</v>
      </c>
      <c r="G106" s="60"/>
      <c r="H106" s="60"/>
      <c r="I106" s="60"/>
      <c r="J106" s="60"/>
      <c r="K106" s="64">
        <f>ROUNDUP(K105,0)</f>
        <v>27</v>
      </c>
    </row>
    <row r="107" spans="1:16">
      <c r="A107" s="395" t="s">
        <v>673</v>
      </c>
      <c r="B107" s="396"/>
      <c r="C107" s="396"/>
      <c r="D107" s="52"/>
      <c r="E107" s="52"/>
      <c r="F107" s="53"/>
      <c r="G107" s="54"/>
      <c r="H107" s="54"/>
      <c r="I107" s="54"/>
      <c r="J107" s="54"/>
      <c r="K107" s="64"/>
    </row>
    <row r="108" spans="1:16">
      <c r="A108" s="389" t="s">
        <v>64</v>
      </c>
      <c r="B108" s="390"/>
      <c r="C108" s="390"/>
      <c r="D108" s="55"/>
      <c r="E108" s="55"/>
      <c r="F108" s="56"/>
      <c r="G108" s="57"/>
      <c r="H108" s="57"/>
      <c r="I108" s="57"/>
      <c r="J108" s="57"/>
      <c r="K108" s="64">
        <f>+I23</f>
        <v>10</v>
      </c>
    </row>
    <row r="109" spans="1:16">
      <c r="A109" s="389" t="s">
        <v>62</v>
      </c>
      <c r="B109" s="390"/>
      <c r="C109" s="390"/>
      <c r="D109" s="55"/>
      <c r="E109" s="55"/>
      <c r="F109" s="56"/>
      <c r="G109" s="57"/>
      <c r="H109" s="57"/>
      <c r="I109" s="57"/>
      <c r="J109" s="57"/>
      <c r="K109" s="57"/>
    </row>
    <row r="110" spans="1:16">
      <c r="A110" s="391"/>
      <c r="B110" s="392"/>
      <c r="C110" s="392"/>
      <c r="D110" s="56"/>
      <c r="E110" s="55"/>
      <c r="F110" s="56"/>
      <c r="G110" s="57"/>
      <c r="H110" s="57"/>
      <c r="I110" s="57"/>
      <c r="J110" s="57"/>
      <c r="K110" s="64">
        <f>SUM(K108:K109)</f>
        <v>10</v>
      </c>
    </row>
    <row r="111" spans="1:16" ht="15.75" thickBot="1">
      <c r="A111" s="393" t="s">
        <v>63</v>
      </c>
      <c r="B111" s="394"/>
      <c r="C111" s="394"/>
      <c r="D111" s="58"/>
      <c r="E111" s="58"/>
      <c r="F111" s="59" t="s">
        <v>141</v>
      </c>
      <c r="G111" s="60"/>
      <c r="H111" s="60"/>
      <c r="I111" s="60"/>
      <c r="J111" s="60"/>
      <c r="K111" s="64">
        <f>ROUNDUP(K110,0)</f>
        <v>10</v>
      </c>
    </row>
    <row r="112" spans="1:16">
      <c r="A112" s="395" t="s">
        <v>674</v>
      </c>
      <c r="B112" s="396"/>
      <c r="C112" s="396"/>
      <c r="D112" s="52"/>
      <c r="E112" s="52"/>
      <c r="F112" s="53"/>
      <c r="G112" s="54"/>
      <c r="H112" s="54"/>
      <c r="I112" s="54"/>
      <c r="J112" s="54"/>
      <c r="K112" s="64"/>
    </row>
    <row r="113" spans="1:11">
      <c r="A113" s="389" t="s">
        <v>64</v>
      </c>
      <c r="B113" s="390"/>
      <c r="C113" s="390"/>
      <c r="D113" s="55"/>
      <c r="E113" s="55"/>
      <c r="F113" s="56"/>
      <c r="G113" s="57"/>
      <c r="H113" s="57"/>
      <c r="I113" s="57"/>
      <c r="J113" s="57"/>
      <c r="K113" s="64">
        <f>+J11</f>
        <v>3</v>
      </c>
    </row>
    <row r="114" spans="1:11">
      <c r="A114" s="389" t="s">
        <v>62</v>
      </c>
      <c r="B114" s="390"/>
      <c r="C114" s="390"/>
      <c r="D114" s="55"/>
      <c r="E114" s="55"/>
      <c r="F114" s="56"/>
      <c r="G114" s="57"/>
      <c r="H114" s="57"/>
      <c r="I114" s="57"/>
      <c r="J114" s="57"/>
      <c r="K114" s="57">
        <f>K113*10%</f>
        <v>0.30000000000000004</v>
      </c>
    </row>
    <row r="115" spans="1:11">
      <c r="A115" s="391"/>
      <c r="B115" s="392"/>
      <c r="C115" s="392"/>
      <c r="D115" s="56"/>
      <c r="E115" s="55"/>
      <c r="F115" s="56"/>
      <c r="G115" s="57"/>
      <c r="H115" s="57"/>
      <c r="I115" s="57"/>
      <c r="J115" s="57"/>
      <c r="K115" s="64">
        <f>SUM(K113:K114)</f>
        <v>3.3</v>
      </c>
    </row>
    <row r="116" spans="1:11" ht="15.75" thickBot="1">
      <c r="A116" s="393" t="s">
        <v>63</v>
      </c>
      <c r="B116" s="394"/>
      <c r="C116" s="394"/>
      <c r="D116" s="58"/>
      <c r="E116" s="58"/>
      <c r="F116" s="59" t="s">
        <v>141</v>
      </c>
      <c r="G116" s="60"/>
      <c r="H116" s="60"/>
      <c r="I116" s="60"/>
      <c r="J116" s="60"/>
      <c r="K116" s="64">
        <f>ROUNDUP(K115,0)</f>
        <v>4</v>
      </c>
    </row>
  </sheetData>
  <mergeCells count="166">
    <mergeCell ref="A7:K7"/>
    <mergeCell ref="A8:K8"/>
    <mergeCell ref="L9:L10"/>
    <mergeCell ref="M9:M10"/>
    <mergeCell ref="N9:N10"/>
    <mergeCell ref="O9:O10"/>
    <mergeCell ref="M2:N2"/>
    <mergeCell ref="B5:B6"/>
    <mergeCell ref="C5:C6"/>
    <mergeCell ref="D5:D6"/>
    <mergeCell ref="G5:I5"/>
    <mergeCell ref="J5:J6"/>
    <mergeCell ref="K5:K6"/>
    <mergeCell ref="L5:P5"/>
    <mergeCell ref="B28:D28"/>
    <mergeCell ref="E28:F28"/>
    <mergeCell ref="B29:D29"/>
    <mergeCell ref="E29:F29"/>
    <mergeCell ref="B30:D30"/>
    <mergeCell ref="E30:F30"/>
    <mergeCell ref="P9:P10"/>
    <mergeCell ref="A13:K13"/>
    <mergeCell ref="A24:I24"/>
    <mergeCell ref="B26:D26"/>
    <mergeCell ref="E26:F26"/>
    <mergeCell ref="B27:D27"/>
    <mergeCell ref="E27:F27"/>
    <mergeCell ref="B34:D34"/>
    <mergeCell ref="E34:F34"/>
    <mergeCell ref="B35:D35"/>
    <mergeCell ref="E35:F35"/>
    <mergeCell ref="B36:D36"/>
    <mergeCell ref="E36:F36"/>
    <mergeCell ref="B31:D31"/>
    <mergeCell ref="E31:F31"/>
    <mergeCell ref="B32:D32"/>
    <mergeCell ref="E32:F32"/>
    <mergeCell ref="B33:D33"/>
    <mergeCell ref="E33:F33"/>
    <mergeCell ref="B40:D40"/>
    <mergeCell ref="E40:F40"/>
    <mergeCell ref="B41:D41"/>
    <mergeCell ref="E41:F41"/>
    <mergeCell ref="B42:D42"/>
    <mergeCell ref="E42:F42"/>
    <mergeCell ref="B37:D37"/>
    <mergeCell ref="E37:F37"/>
    <mergeCell ref="B38:D38"/>
    <mergeCell ref="E38:F38"/>
    <mergeCell ref="B39:D39"/>
    <mergeCell ref="E39:F39"/>
    <mergeCell ref="B46:D46"/>
    <mergeCell ref="E46:F46"/>
    <mergeCell ref="B47:D47"/>
    <mergeCell ref="E47:F47"/>
    <mergeCell ref="B48:D48"/>
    <mergeCell ref="E48:F48"/>
    <mergeCell ref="B43:D43"/>
    <mergeCell ref="E43:F43"/>
    <mergeCell ref="B44:D44"/>
    <mergeCell ref="E44:F44"/>
    <mergeCell ref="B45:D45"/>
    <mergeCell ref="E45:F45"/>
    <mergeCell ref="B52:D52"/>
    <mergeCell ref="E52:F52"/>
    <mergeCell ref="B53:D53"/>
    <mergeCell ref="E53:F53"/>
    <mergeCell ref="B54:D54"/>
    <mergeCell ref="E54:F54"/>
    <mergeCell ref="B49:D49"/>
    <mergeCell ref="E49:F49"/>
    <mergeCell ref="B50:D50"/>
    <mergeCell ref="E50:F50"/>
    <mergeCell ref="B51:D51"/>
    <mergeCell ref="E51:F51"/>
    <mergeCell ref="B58:D58"/>
    <mergeCell ref="E58:F58"/>
    <mergeCell ref="B59:D59"/>
    <mergeCell ref="E59:F59"/>
    <mergeCell ref="B60:D60"/>
    <mergeCell ref="E60:F60"/>
    <mergeCell ref="B55:D55"/>
    <mergeCell ref="E55:F55"/>
    <mergeCell ref="B56:D56"/>
    <mergeCell ref="E56:F56"/>
    <mergeCell ref="B57:D57"/>
    <mergeCell ref="E57:F57"/>
    <mergeCell ref="B64:D64"/>
    <mergeCell ref="E64:F64"/>
    <mergeCell ref="B65:D65"/>
    <mergeCell ref="E65:F65"/>
    <mergeCell ref="B66:D66"/>
    <mergeCell ref="E66:F66"/>
    <mergeCell ref="B61:D61"/>
    <mergeCell ref="E61:F61"/>
    <mergeCell ref="B62:D62"/>
    <mergeCell ref="E62:F62"/>
    <mergeCell ref="B63:D63"/>
    <mergeCell ref="E63:F63"/>
    <mergeCell ref="B70:D70"/>
    <mergeCell ref="E70:F70"/>
    <mergeCell ref="B71:D71"/>
    <mergeCell ref="E71:F71"/>
    <mergeCell ref="B72:D72"/>
    <mergeCell ref="E72:F72"/>
    <mergeCell ref="B67:D67"/>
    <mergeCell ref="E67:F67"/>
    <mergeCell ref="B68:D68"/>
    <mergeCell ref="E68:F68"/>
    <mergeCell ref="B69:D69"/>
    <mergeCell ref="E69:F69"/>
    <mergeCell ref="B76:D76"/>
    <mergeCell ref="E76:F76"/>
    <mergeCell ref="B77:D77"/>
    <mergeCell ref="E77:F77"/>
    <mergeCell ref="B78:D78"/>
    <mergeCell ref="E78:F78"/>
    <mergeCell ref="B73:D73"/>
    <mergeCell ref="E73:F73"/>
    <mergeCell ref="B74:D74"/>
    <mergeCell ref="E74:F74"/>
    <mergeCell ref="B75:D75"/>
    <mergeCell ref="E75:F75"/>
    <mergeCell ref="B82:D82"/>
    <mergeCell ref="E82:F82"/>
    <mergeCell ref="B83:D83"/>
    <mergeCell ref="E83:F83"/>
    <mergeCell ref="A85:K85"/>
    <mergeCell ref="A86:C86"/>
    <mergeCell ref="B79:D79"/>
    <mergeCell ref="E79:F79"/>
    <mergeCell ref="B80:D80"/>
    <mergeCell ref="E80:F80"/>
    <mergeCell ref="B81:D81"/>
    <mergeCell ref="E81:F81"/>
    <mergeCell ref="L97:L101"/>
    <mergeCell ref="A98:C98"/>
    <mergeCell ref="A99:C99"/>
    <mergeCell ref="A100:C100"/>
    <mergeCell ref="A101:C101"/>
    <mergeCell ref="A87:C87"/>
    <mergeCell ref="A88:C88"/>
    <mergeCell ref="A89:C89"/>
    <mergeCell ref="A90:C90"/>
    <mergeCell ref="A91:C91"/>
    <mergeCell ref="A92:C92"/>
    <mergeCell ref="A102:C102"/>
    <mergeCell ref="A103:C103"/>
    <mergeCell ref="A104:C104"/>
    <mergeCell ref="A105:C105"/>
    <mergeCell ref="A106:C106"/>
    <mergeCell ref="A107:C107"/>
    <mergeCell ref="A93:C93"/>
    <mergeCell ref="A94:C94"/>
    <mergeCell ref="A95:C95"/>
    <mergeCell ref="A96:C96"/>
    <mergeCell ref="A97:C97"/>
    <mergeCell ref="A114:C114"/>
    <mergeCell ref="A115:C115"/>
    <mergeCell ref="A116:C116"/>
    <mergeCell ref="A108:C108"/>
    <mergeCell ref="A109:C109"/>
    <mergeCell ref="A110:C110"/>
    <mergeCell ref="A111:C111"/>
    <mergeCell ref="A112:C112"/>
    <mergeCell ref="A113:C1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8FFFF-B0AC-46C9-BF07-A1EA5B3BCF5B}">
  <sheetPr>
    <pageSetUpPr fitToPage="1"/>
  </sheetPr>
  <dimension ref="A2:AV64"/>
  <sheetViews>
    <sheetView zoomScale="51" zoomScaleNormal="85" workbookViewId="0">
      <pane ySplit="2" topLeftCell="A3" activePane="bottomLeft" state="frozen"/>
      <selection pane="bottomLeft" activeCell="A3" sqref="A3"/>
    </sheetView>
  </sheetViews>
  <sheetFormatPr defaultColWidth="8.88671875" defaultRowHeight="18.350000000000001"/>
  <cols>
    <col min="1" max="2" width="8.88671875" style="285"/>
    <col min="3" max="3" width="47.44140625" style="285" customWidth="1"/>
    <col min="4" max="4" width="18.109375" style="285" customWidth="1"/>
    <col min="5" max="5" width="20.5546875" style="285" customWidth="1"/>
    <col min="6" max="6" width="20.88671875" style="285" customWidth="1"/>
    <col min="7" max="7" width="19.44140625" style="285" customWidth="1"/>
    <col min="8" max="8" width="15.6640625" style="285" customWidth="1"/>
    <col min="9" max="9" width="20.88671875" style="285" customWidth="1"/>
    <col min="10" max="16" width="15.5546875" style="291" customWidth="1"/>
    <col min="17" max="17" width="16.5546875" style="291" bestFit="1" customWidth="1"/>
    <col min="18" max="25" width="15.5546875" style="291" customWidth="1"/>
    <col min="26" max="26" width="18.44140625" style="291" customWidth="1"/>
    <col min="27" max="27" width="16.109375" style="291" customWidth="1"/>
    <col min="28" max="28" width="11.88671875" style="285" customWidth="1"/>
    <col min="29" max="29" width="10.44140625" style="285" bestFit="1" customWidth="1"/>
    <col min="30" max="30" width="16.88671875" style="285" customWidth="1"/>
    <col min="31" max="31" width="16.6640625" style="285" bestFit="1" customWidth="1"/>
    <col min="32" max="16384" width="8.88671875" style="285"/>
  </cols>
  <sheetData>
    <row r="2" spans="1:48" s="284" customFormat="1" ht="80.55">
      <c r="A2" s="278"/>
      <c r="B2" s="344" t="s">
        <v>719</v>
      </c>
      <c r="C2" s="344"/>
      <c r="D2" s="280" t="s">
        <v>721</v>
      </c>
      <c r="E2" s="280" t="s">
        <v>722</v>
      </c>
      <c r="F2" s="280" t="s">
        <v>723</v>
      </c>
      <c r="G2" s="279" t="s">
        <v>730</v>
      </c>
      <c r="H2" s="280" t="s">
        <v>841</v>
      </c>
      <c r="I2" s="280" t="s">
        <v>842</v>
      </c>
      <c r="J2" s="280" t="str">
        <f>'49+770 MJB LHS'!C2</f>
        <v>Ch - 49+770 - LHS</v>
      </c>
      <c r="K2" s="280" t="str">
        <f>'49+770 MJB RHS'!C2</f>
        <v>Ch - 49+770 - RHS</v>
      </c>
      <c r="L2" s="280" t="str">
        <f>'58+555 MJB LHS'!C2</f>
        <v>Ch - 58+555 - LHS</v>
      </c>
      <c r="M2" s="280" t="str">
        <f>'58+555 MJB RHS'!C2</f>
        <v>Ch - 58+555 - RHS</v>
      </c>
      <c r="N2" s="280" t="str">
        <f>'79+520 MJB RHS'!C2</f>
        <v>Ch - 79+520 - RHS</v>
      </c>
      <c r="O2" s="280" t="str">
        <f>'80+154 MJB LHS'!C2</f>
        <v>Ch - 80+154 -LHS</v>
      </c>
      <c r="P2" s="281" t="s">
        <v>808</v>
      </c>
      <c r="Q2" s="280" t="str">
        <f>'109+770 MJB LHS'!C2</f>
        <v xml:space="preserve">Ch - 109+770 - LHS </v>
      </c>
      <c r="R2" s="280" t="str">
        <f>'141+095 MJB LHS'!C2</f>
        <v>Ch - 141+095 - LHS</v>
      </c>
      <c r="S2" s="280" t="str">
        <f>'141+095 MJB RHS'!C2</f>
        <v>Ch - 141+095 - RHS</v>
      </c>
      <c r="T2" s="280" t="str">
        <f>'149+640 MJB LHS'!C2</f>
        <v>Ch - 149+640 - LHS</v>
      </c>
      <c r="U2" s="280" t="str">
        <f>'149+095 MJB RHS'!C2</f>
        <v>Ch - 149+640 - RHS</v>
      </c>
      <c r="V2" s="280" t="str">
        <f>'37+418 ROB LHS'!C2</f>
        <v>Ch - 37+418 - LHS</v>
      </c>
      <c r="W2" s="280" t="str">
        <f>'37+418 ROB RHS'!C2</f>
        <v>Ch - 37+418 - RHS</v>
      </c>
      <c r="X2" s="280" t="str">
        <f>'76+371 ROB LHS'!C2</f>
        <v>Ch - 76+371 - LHS</v>
      </c>
      <c r="Y2" s="280" t="str">
        <f>'76+371 ROB RHS'!C2</f>
        <v>Ch - 76+371 - RHS</v>
      </c>
      <c r="Z2" s="280" t="str">
        <f>'171+522 ROB LHS'!C2</f>
        <v>Ch - 173+522 - LHS</v>
      </c>
      <c r="AA2" s="280" t="str">
        <f>'171+522 ROB RHS'!C2</f>
        <v>Ch - 173+522 - RHS</v>
      </c>
      <c r="AB2" s="280" t="s">
        <v>728</v>
      </c>
      <c r="AC2" s="280" t="s">
        <v>729</v>
      </c>
      <c r="AD2" s="280"/>
      <c r="AE2" s="279"/>
      <c r="AF2" s="279"/>
      <c r="AG2" s="279"/>
      <c r="AH2" s="279"/>
      <c r="AI2" s="279"/>
      <c r="AJ2" s="279"/>
      <c r="AK2" s="279"/>
      <c r="AL2" s="279"/>
      <c r="AM2" s="279"/>
      <c r="AN2" s="279"/>
      <c r="AO2" s="279"/>
      <c r="AP2" s="279"/>
      <c r="AQ2" s="279"/>
      <c r="AR2" s="282"/>
      <c r="AS2" s="283"/>
      <c r="AT2" s="283"/>
      <c r="AU2" s="283"/>
      <c r="AV2" s="283"/>
    </row>
    <row r="3" spans="1:48" ht="26.85">
      <c r="B3" s="343" t="s">
        <v>53</v>
      </c>
      <c r="C3" s="343"/>
      <c r="D3" s="312">
        <f>SUM(E3:G3)</f>
        <v>147</v>
      </c>
      <c r="E3" s="312">
        <f>SUM(H3:AD3)</f>
        <v>44</v>
      </c>
      <c r="F3" s="312">
        <v>89</v>
      </c>
      <c r="G3" s="312">
        <v>14</v>
      </c>
      <c r="H3" s="312"/>
      <c r="I3" s="312"/>
      <c r="J3" s="320">
        <f>'49+770 MJB LHS'!H81</f>
        <v>3</v>
      </c>
      <c r="K3" s="320">
        <f>'49+770 MJB RHS'!H84</f>
        <v>4</v>
      </c>
      <c r="L3" s="320">
        <f>'58+555 MJB LHS'!H23</f>
        <v>4</v>
      </c>
      <c r="M3" s="320">
        <f>'58+555 MJB RHS'!H19</f>
        <v>3</v>
      </c>
      <c r="N3" s="320">
        <f>'79+520 MJB RHS'!H79</f>
        <v>0</v>
      </c>
      <c r="O3" s="320">
        <f>'80+154 MJB LHS'!H36</f>
        <v>2</v>
      </c>
      <c r="P3" s="320">
        <v>2</v>
      </c>
      <c r="Q3" s="320">
        <f>'109+770 MJB LHS'!H57</f>
        <v>3</v>
      </c>
      <c r="R3" s="320">
        <f>'141+095 MJB LHS'!H38</f>
        <v>4</v>
      </c>
      <c r="S3" s="320">
        <f>'141+095 MJB RHS'!H38</f>
        <v>2</v>
      </c>
      <c r="T3" s="320">
        <f>'149+640 MJB LHS'!H35</f>
        <v>4</v>
      </c>
      <c r="U3" s="320">
        <f>'149+095 MJB RHS'!H49</f>
        <v>3</v>
      </c>
      <c r="V3" s="320">
        <f>'37+418 ROB LHS'!H27</f>
        <v>1</v>
      </c>
      <c r="W3" s="320">
        <f>'37+418 ROB RHS'!H27</f>
        <v>1</v>
      </c>
      <c r="X3" s="320">
        <f>'76+371 ROB LHS'!H17</f>
        <v>2</v>
      </c>
      <c r="Y3" s="320">
        <f>'76+371 ROB RHS'!H17</f>
        <v>2</v>
      </c>
      <c r="Z3" s="320">
        <f>'171+522 ROB LHS'!H20</f>
        <v>1</v>
      </c>
      <c r="AA3" s="320">
        <f>'171+522 ROB RHS'!H21</f>
        <v>1</v>
      </c>
      <c r="AB3" s="321">
        <f>+'160+337 MJB LHS'!H18</f>
        <v>1</v>
      </c>
      <c r="AC3" s="321">
        <f>+'160+337 MJB RHS'!H18</f>
        <v>1</v>
      </c>
      <c r="AD3" s="286"/>
      <c r="AE3" s="323">
        <f>SUM(H3:AD3)</f>
        <v>44</v>
      </c>
      <c r="AF3" s="323">
        <f>E3-AE3</f>
        <v>0</v>
      </c>
      <c r="AG3" s="287"/>
      <c r="AH3" s="287"/>
      <c r="AI3" s="287"/>
      <c r="AJ3" s="287"/>
      <c r="AK3" s="287"/>
      <c r="AL3" s="287"/>
      <c r="AM3" s="287"/>
      <c r="AN3" s="287"/>
      <c r="AO3" s="287"/>
      <c r="AP3" s="287"/>
      <c r="AQ3" s="287"/>
      <c r="AR3" s="288"/>
      <c r="AS3" s="289"/>
      <c r="AT3" s="289"/>
      <c r="AU3" s="289"/>
      <c r="AV3" s="289"/>
    </row>
    <row r="4" spans="1:48" ht="26.85">
      <c r="B4" s="343" t="s">
        <v>140</v>
      </c>
      <c r="C4" s="343" t="s">
        <v>140</v>
      </c>
      <c r="D4" s="312">
        <f t="shared" ref="D4:D64" si="0">SUM(E4:G4)</f>
        <v>337.5</v>
      </c>
      <c r="E4" s="312">
        <f t="shared" ref="E4:E64" si="1">SUM(H4:AD4)</f>
        <v>337.5</v>
      </c>
      <c r="F4" s="312">
        <v>0</v>
      </c>
      <c r="G4" s="312">
        <v>0</v>
      </c>
      <c r="H4" s="312">
        <f>'77+885 BHS'!I23</f>
        <v>337.5</v>
      </c>
      <c r="I4" s="312"/>
      <c r="J4" s="320"/>
      <c r="K4" s="320">
        <f>'49+770 MJB RHS'!H85</f>
        <v>0</v>
      </c>
      <c r="L4" s="320">
        <f>'58+555 MJB LHS'!H24</f>
        <v>0</v>
      </c>
      <c r="M4" s="320">
        <f>'58+555 MJB RHS'!H20</f>
        <v>0</v>
      </c>
      <c r="N4" s="320">
        <f>'79+520 MJB RHS'!H80</f>
        <v>0</v>
      </c>
      <c r="O4" s="320">
        <f>'80+154 MJB LHS'!H37</f>
        <v>0</v>
      </c>
      <c r="P4" s="320">
        <f>'80+154 MJB LHS'!I37</f>
        <v>0</v>
      </c>
      <c r="Q4" s="320">
        <f>'109+770 MJB LHS'!H58</f>
        <v>0</v>
      </c>
      <c r="R4" s="320">
        <f>'141+095 MJB LHS'!H39</f>
        <v>0</v>
      </c>
      <c r="S4" s="320">
        <f>'141+095 MJB RHS'!H39</f>
        <v>0</v>
      </c>
      <c r="T4" s="320">
        <f>'149+640 MJB LHS'!H36</f>
        <v>0</v>
      </c>
      <c r="U4" s="320"/>
      <c r="V4" s="320">
        <f>'37+418 ROB LHS'!H28</f>
        <v>0</v>
      </c>
      <c r="W4" s="320">
        <f>'37+418 ROB RHS'!H28</f>
        <v>0</v>
      </c>
      <c r="X4" s="320">
        <f>'76+371 ROB LHS'!H18</f>
        <v>0</v>
      </c>
      <c r="Y4" s="320">
        <f>'76+371 ROB RHS'!H18</f>
        <v>0</v>
      </c>
      <c r="Z4" s="320">
        <f>'171+522 ROB LHS'!H21</f>
        <v>0</v>
      </c>
      <c r="AA4" s="320">
        <f>'171+522 ROB RHS'!H22</f>
        <v>0</v>
      </c>
      <c r="AB4" s="321">
        <f>+'160+337 MJB LHS'!H19</f>
        <v>0</v>
      </c>
      <c r="AC4" s="321">
        <f>+'160+337 MJB RHS'!H19</f>
        <v>0</v>
      </c>
      <c r="AD4" s="286"/>
      <c r="AE4" s="323">
        <f t="shared" ref="AE4:AE64" si="2">SUM(H4:AD4)</f>
        <v>337.5</v>
      </c>
      <c r="AF4" s="323">
        <f t="shared" ref="AF4:AF64" si="3">E4-AE4</f>
        <v>0</v>
      </c>
      <c r="AG4" s="287"/>
      <c r="AH4" s="287"/>
      <c r="AI4" s="287"/>
      <c r="AJ4" s="287"/>
      <c r="AK4" s="287"/>
      <c r="AL4" s="287"/>
      <c r="AM4" s="287"/>
      <c r="AN4" s="287"/>
      <c r="AO4" s="287"/>
      <c r="AP4" s="287"/>
      <c r="AQ4" s="287"/>
      <c r="AR4" s="288"/>
      <c r="AS4" s="289"/>
      <c r="AT4" s="289"/>
      <c r="AU4" s="289"/>
      <c r="AV4" s="289"/>
    </row>
    <row r="5" spans="1:48" ht="26.85">
      <c r="B5" s="343" t="s">
        <v>143</v>
      </c>
      <c r="C5" s="343" t="s">
        <v>143</v>
      </c>
      <c r="D5" s="312">
        <f t="shared" si="0"/>
        <v>0</v>
      </c>
      <c r="E5" s="312">
        <f t="shared" si="1"/>
        <v>0</v>
      </c>
      <c r="F5" s="312">
        <v>0</v>
      </c>
      <c r="G5" s="312">
        <v>0</v>
      </c>
      <c r="H5" s="312"/>
      <c r="I5" s="312"/>
      <c r="J5" s="320"/>
      <c r="K5" s="320">
        <f>'49+770 MJB RHS'!H86</f>
        <v>0</v>
      </c>
      <c r="L5" s="320">
        <f>'58+555 MJB LHS'!H25</f>
        <v>0</v>
      </c>
      <c r="M5" s="320">
        <f>'58+555 MJB RHS'!H21</f>
        <v>0</v>
      </c>
      <c r="N5" s="320">
        <f>'79+520 MJB RHS'!H81</f>
        <v>0</v>
      </c>
      <c r="O5" s="320">
        <f>'80+154 MJB LHS'!H38</f>
        <v>0</v>
      </c>
      <c r="P5" s="320">
        <f>'80+154 MJB LHS'!I38</f>
        <v>0</v>
      </c>
      <c r="Q5" s="320">
        <f>'109+770 MJB LHS'!H59</f>
        <v>0</v>
      </c>
      <c r="R5" s="320">
        <f>'141+095 MJB LHS'!H40</f>
        <v>0</v>
      </c>
      <c r="S5" s="320">
        <f>'141+095 MJB RHS'!H40</f>
        <v>0</v>
      </c>
      <c r="T5" s="320">
        <f>'149+640 MJB LHS'!H37</f>
        <v>0</v>
      </c>
      <c r="U5" s="320"/>
      <c r="V5" s="320">
        <f>'37+418 ROB LHS'!H29</f>
        <v>0</v>
      </c>
      <c r="W5" s="320">
        <f>'37+418 ROB RHS'!H29</f>
        <v>0</v>
      </c>
      <c r="X5" s="320">
        <f>'76+371 ROB LHS'!H19</f>
        <v>0</v>
      </c>
      <c r="Y5" s="320">
        <f>'76+371 ROB RHS'!H19</f>
        <v>0</v>
      </c>
      <c r="Z5" s="320">
        <f>'171+522 ROB LHS'!H22</f>
        <v>0</v>
      </c>
      <c r="AA5" s="320">
        <f>'171+522 ROB RHS'!H23</f>
        <v>0</v>
      </c>
      <c r="AB5" s="321">
        <f>+'160+337 MJB LHS'!H20</f>
        <v>0</v>
      </c>
      <c r="AC5" s="321">
        <f>+'160+337 MJB RHS'!H20</f>
        <v>0</v>
      </c>
      <c r="AD5" s="286"/>
      <c r="AE5" s="323">
        <f t="shared" si="2"/>
        <v>0</v>
      </c>
      <c r="AF5" s="323">
        <f t="shared" si="3"/>
        <v>0</v>
      </c>
      <c r="AG5" s="287"/>
      <c r="AH5" s="287"/>
      <c r="AI5" s="287"/>
      <c r="AJ5" s="287"/>
      <c r="AK5" s="287"/>
      <c r="AL5" s="287"/>
      <c r="AM5" s="287"/>
      <c r="AN5" s="287"/>
      <c r="AO5" s="287"/>
      <c r="AP5" s="287"/>
      <c r="AQ5" s="287"/>
      <c r="AR5" s="288"/>
      <c r="AS5" s="289"/>
      <c r="AT5" s="289"/>
      <c r="AU5" s="289"/>
      <c r="AV5" s="289"/>
    </row>
    <row r="6" spans="1:48" ht="26.85">
      <c r="B6" s="343" t="s">
        <v>146</v>
      </c>
      <c r="C6" s="343" t="s">
        <v>146</v>
      </c>
      <c r="D6" s="312">
        <f t="shared" si="0"/>
        <v>0</v>
      </c>
      <c r="E6" s="312">
        <f t="shared" si="1"/>
        <v>0</v>
      </c>
      <c r="F6" s="312">
        <v>0</v>
      </c>
      <c r="G6" s="312">
        <v>0</v>
      </c>
      <c r="H6" s="312"/>
      <c r="I6" s="312"/>
      <c r="J6" s="320"/>
      <c r="K6" s="320">
        <f>'49+770 MJB RHS'!H87</f>
        <v>0</v>
      </c>
      <c r="L6" s="320">
        <f>'58+555 MJB LHS'!H26</f>
        <v>0</v>
      </c>
      <c r="M6" s="320">
        <f>'58+555 MJB RHS'!H22</f>
        <v>0</v>
      </c>
      <c r="N6" s="320">
        <f>'79+520 MJB RHS'!H82</f>
        <v>0</v>
      </c>
      <c r="O6" s="320">
        <f>'80+154 MJB LHS'!H39</f>
        <v>0</v>
      </c>
      <c r="P6" s="320">
        <f>'80+154 MJB LHS'!I39</f>
        <v>0</v>
      </c>
      <c r="Q6" s="320">
        <f>'109+770 MJB LHS'!H60</f>
        <v>0</v>
      </c>
      <c r="R6" s="320">
        <f>'141+095 MJB LHS'!H41</f>
        <v>0</v>
      </c>
      <c r="S6" s="320">
        <f>'141+095 MJB RHS'!H41</f>
        <v>0</v>
      </c>
      <c r="T6" s="320">
        <f>'149+640 MJB LHS'!H38</f>
        <v>0</v>
      </c>
      <c r="U6" s="320"/>
      <c r="V6" s="320">
        <f>'37+418 ROB LHS'!H30</f>
        <v>0</v>
      </c>
      <c r="W6" s="320">
        <f>'37+418 ROB RHS'!H30</f>
        <v>0</v>
      </c>
      <c r="X6" s="320">
        <f>'76+371 ROB LHS'!H20</f>
        <v>0</v>
      </c>
      <c r="Y6" s="320">
        <f>'76+371 ROB RHS'!H20</f>
        <v>0</v>
      </c>
      <c r="Z6" s="320">
        <f>'171+522 ROB LHS'!H23</f>
        <v>0</v>
      </c>
      <c r="AA6" s="320">
        <f>'171+522 ROB RHS'!H24</f>
        <v>0</v>
      </c>
      <c r="AB6" s="321">
        <f>+'160+337 MJB LHS'!H21</f>
        <v>0</v>
      </c>
      <c r="AC6" s="321">
        <f>+'160+337 MJB RHS'!H21</f>
        <v>0</v>
      </c>
      <c r="AD6" s="286"/>
      <c r="AE6" s="323">
        <f t="shared" si="2"/>
        <v>0</v>
      </c>
      <c r="AF6" s="323">
        <f t="shared" si="3"/>
        <v>0</v>
      </c>
      <c r="AG6" s="287"/>
      <c r="AH6" s="287"/>
      <c r="AI6" s="287"/>
      <c r="AJ6" s="287"/>
      <c r="AK6" s="287"/>
      <c r="AL6" s="287"/>
      <c r="AM6" s="287"/>
      <c r="AN6" s="287"/>
      <c r="AO6" s="287"/>
      <c r="AP6" s="287"/>
      <c r="AQ6" s="287"/>
      <c r="AR6" s="288"/>
      <c r="AS6" s="289"/>
      <c r="AT6" s="289"/>
      <c r="AU6" s="289"/>
      <c r="AV6" s="289"/>
    </row>
    <row r="7" spans="1:48" ht="26.85">
      <c r="B7" s="343" t="s">
        <v>148</v>
      </c>
      <c r="C7" s="343" t="s">
        <v>148</v>
      </c>
      <c r="D7" s="312">
        <f t="shared" si="0"/>
        <v>2170.9</v>
      </c>
      <c r="E7" s="312">
        <f t="shared" si="1"/>
        <v>1485</v>
      </c>
      <c r="F7" s="312">
        <v>685.9</v>
      </c>
      <c r="G7" s="312">
        <v>0</v>
      </c>
      <c r="H7" s="312">
        <f>+'77+885 BHS'!I21</f>
        <v>0</v>
      </c>
      <c r="I7" s="312">
        <f>+'109+770 MJB RHS'!I19</f>
        <v>396</v>
      </c>
      <c r="J7" s="320"/>
      <c r="K7" s="320">
        <f>'49+770 MJB RHS'!H88</f>
        <v>0</v>
      </c>
      <c r="L7" s="320">
        <f>'58+555 MJB LHS'!H27</f>
        <v>0</v>
      </c>
      <c r="M7" s="320">
        <f>'58+555 MJB RHS'!H23</f>
        <v>0</v>
      </c>
      <c r="N7" s="320">
        <f>'79+520 MJB RHS'!H83</f>
        <v>0</v>
      </c>
      <c r="O7" s="320">
        <f>'80+154 MJB LHS'!H40</f>
        <v>0</v>
      </c>
      <c r="P7" s="320">
        <f>'80+154 MJB LHS'!I40</f>
        <v>0</v>
      </c>
      <c r="Q7" s="320">
        <f>'109+770 MJB LHS'!H61</f>
        <v>421</v>
      </c>
      <c r="R7" s="320">
        <f>'141+095 MJB LHS'!H42</f>
        <v>0</v>
      </c>
      <c r="S7" s="320">
        <f>'141+095 MJB RHS'!H42</f>
        <v>0</v>
      </c>
      <c r="T7" s="320">
        <f>'149+640 MJB LHS'!H39</f>
        <v>0</v>
      </c>
      <c r="U7" s="320">
        <f>'149+095 MJB RHS'!H50</f>
        <v>278</v>
      </c>
      <c r="V7" s="320">
        <f>'37+418 ROB LHS'!H31</f>
        <v>195</v>
      </c>
      <c r="W7" s="320">
        <f>'37+418 ROB RHS'!H31</f>
        <v>195</v>
      </c>
      <c r="X7" s="320">
        <f>'76+371 ROB LHS'!H21</f>
        <v>0</v>
      </c>
      <c r="Y7" s="320">
        <f>'76+371 ROB RHS'!H21</f>
        <v>0</v>
      </c>
      <c r="Z7" s="320">
        <f>'171+522 ROB LHS'!H24</f>
        <v>0</v>
      </c>
      <c r="AA7" s="320">
        <f>'171+522 ROB RHS'!H25</f>
        <v>0</v>
      </c>
      <c r="AB7" s="321">
        <f>+'160+337 MJB LHS'!H22</f>
        <v>0</v>
      </c>
      <c r="AC7" s="321">
        <f>+'160+337 MJB RHS'!H22</f>
        <v>0</v>
      </c>
      <c r="AD7" s="286"/>
      <c r="AE7" s="323">
        <f t="shared" si="2"/>
        <v>1485</v>
      </c>
      <c r="AF7" s="323">
        <f t="shared" si="3"/>
        <v>0</v>
      </c>
      <c r="AG7" s="287"/>
      <c r="AH7" s="287"/>
      <c r="AI7" s="287"/>
      <c r="AJ7" s="287"/>
      <c r="AK7" s="287"/>
      <c r="AL7" s="287"/>
      <c r="AM7" s="287"/>
      <c r="AN7" s="287"/>
      <c r="AO7" s="287"/>
      <c r="AP7" s="287"/>
      <c r="AQ7" s="287"/>
      <c r="AR7" s="288"/>
      <c r="AS7" s="289"/>
      <c r="AT7" s="289"/>
      <c r="AU7" s="289"/>
      <c r="AV7" s="289"/>
    </row>
    <row r="8" spans="1:48" ht="26.85">
      <c r="B8" s="343" t="s">
        <v>137</v>
      </c>
      <c r="C8" s="343" t="s">
        <v>137</v>
      </c>
      <c r="D8" s="312">
        <f t="shared" si="0"/>
        <v>31820</v>
      </c>
      <c r="E8" s="312">
        <f t="shared" si="1"/>
        <v>22634</v>
      </c>
      <c r="F8" s="312">
        <v>5373</v>
      </c>
      <c r="G8" s="312">
        <v>3813</v>
      </c>
      <c r="H8" s="312">
        <f>+'77+885 BHS'!I22</f>
        <v>7500</v>
      </c>
      <c r="I8" s="312"/>
      <c r="J8" s="320">
        <f>'49+770 MJB LHS'!H82</f>
        <v>317</v>
      </c>
      <c r="K8" s="320">
        <f>'49+770 MJB RHS'!H89</f>
        <v>291</v>
      </c>
      <c r="L8" s="320">
        <f>'58+555 MJB LHS'!H28</f>
        <v>0</v>
      </c>
      <c r="M8" s="320">
        <f>'58+555 MJB RHS'!H24</f>
        <v>0</v>
      </c>
      <c r="N8" s="320">
        <f>'79+520 MJB RHS'!H84</f>
        <v>1672</v>
      </c>
      <c r="O8" s="320">
        <f>'80+154 MJB LHS'!H41</f>
        <v>11616</v>
      </c>
      <c r="P8" s="320">
        <f>'80+154 MJB LHS'!I41</f>
        <v>0</v>
      </c>
      <c r="Q8" s="320">
        <f>'109+770 MJB LHS'!H62</f>
        <v>355</v>
      </c>
      <c r="R8" s="320">
        <f>'141+095 MJB LHS'!H43</f>
        <v>179</v>
      </c>
      <c r="S8" s="320">
        <f>'141+095 MJB RHS'!H43</f>
        <v>155</v>
      </c>
      <c r="T8" s="320">
        <f>'149+640 MJB LHS'!H40</f>
        <v>0</v>
      </c>
      <c r="U8" s="320">
        <f>'149+095 MJB RHS'!H51</f>
        <v>464</v>
      </c>
      <c r="V8" s="320">
        <f>'37+418 ROB LHS'!H32</f>
        <v>0</v>
      </c>
      <c r="W8" s="320">
        <f>'37+418 ROB RHS'!H32</f>
        <v>0</v>
      </c>
      <c r="X8" s="320">
        <f>'76+371 ROB LHS'!H22</f>
        <v>0</v>
      </c>
      <c r="Y8" s="320">
        <f>'76+371 ROB RHS'!H22</f>
        <v>0</v>
      </c>
      <c r="Z8" s="320">
        <f>'171+522 ROB LHS'!H25</f>
        <v>0</v>
      </c>
      <c r="AA8" s="320">
        <f>'171+522 ROB RHS'!H26</f>
        <v>85</v>
      </c>
      <c r="AB8" s="321">
        <f>+'160+337 MJB LHS'!H23</f>
        <v>0</v>
      </c>
      <c r="AC8" s="321">
        <f>+'160+337 MJB RHS'!H23</f>
        <v>0</v>
      </c>
      <c r="AD8" s="286"/>
      <c r="AE8" s="323">
        <f t="shared" si="2"/>
        <v>22634</v>
      </c>
      <c r="AF8" s="323">
        <f t="shared" si="3"/>
        <v>0</v>
      </c>
      <c r="AG8" s="287"/>
      <c r="AH8" s="287"/>
      <c r="AI8" s="287"/>
      <c r="AJ8" s="287"/>
      <c r="AK8" s="287"/>
      <c r="AL8" s="287"/>
      <c r="AM8" s="287"/>
      <c r="AN8" s="287"/>
      <c r="AO8" s="287"/>
      <c r="AP8" s="287"/>
      <c r="AQ8" s="287"/>
      <c r="AR8" s="288"/>
      <c r="AS8" s="289"/>
      <c r="AT8" s="289"/>
      <c r="AU8" s="289"/>
      <c r="AV8" s="289"/>
    </row>
    <row r="9" spans="1:48" ht="26.85">
      <c r="B9" s="343" t="s">
        <v>150</v>
      </c>
      <c r="C9" s="343" t="s">
        <v>150</v>
      </c>
      <c r="D9" s="312">
        <f t="shared" si="0"/>
        <v>0</v>
      </c>
      <c r="E9" s="312">
        <f t="shared" si="1"/>
        <v>0</v>
      </c>
      <c r="F9" s="312">
        <v>0</v>
      </c>
      <c r="G9" s="312">
        <v>0</v>
      </c>
      <c r="H9" s="312"/>
      <c r="I9" s="312"/>
      <c r="J9" s="320"/>
      <c r="K9" s="320">
        <f>'49+770 MJB RHS'!H90</f>
        <v>0</v>
      </c>
      <c r="L9" s="320">
        <f>'58+555 MJB LHS'!H29</f>
        <v>0</v>
      </c>
      <c r="M9" s="320">
        <f>'58+555 MJB RHS'!H25</f>
        <v>0</v>
      </c>
      <c r="N9" s="320">
        <f>'79+520 MJB RHS'!H85</f>
        <v>0</v>
      </c>
      <c r="O9" s="320">
        <f>'80+154 MJB LHS'!H42</f>
        <v>0</v>
      </c>
      <c r="P9" s="320">
        <f>'80+154 MJB LHS'!I42</f>
        <v>0</v>
      </c>
      <c r="Q9" s="320">
        <f>'109+770 MJB LHS'!H63</f>
        <v>0</v>
      </c>
      <c r="R9" s="320">
        <f>'141+095 MJB LHS'!H44</f>
        <v>0</v>
      </c>
      <c r="S9" s="320">
        <f>'141+095 MJB RHS'!H44</f>
        <v>0</v>
      </c>
      <c r="T9" s="320">
        <f>'149+640 MJB LHS'!H41</f>
        <v>0</v>
      </c>
      <c r="U9" s="320"/>
      <c r="V9" s="320">
        <f>'37+418 ROB LHS'!H33</f>
        <v>0</v>
      </c>
      <c r="W9" s="320">
        <f>'37+418 ROB RHS'!H33</f>
        <v>0</v>
      </c>
      <c r="X9" s="320">
        <f>'76+371 ROB LHS'!H23</f>
        <v>0</v>
      </c>
      <c r="Y9" s="320">
        <f>'76+371 ROB RHS'!H23</f>
        <v>0</v>
      </c>
      <c r="Z9" s="320">
        <f>'171+522 ROB LHS'!H26</f>
        <v>0</v>
      </c>
      <c r="AA9" s="320">
        <f>'171+522 ROB RHS'!H27</f>
        <v>0</v>
      </c>
      <c r="AB9" s="321">
        <f>+'160+337 MJB LHS'!H24</f>
        <v>0</v>
      </c>
      <c r="AC9" s="321">
        <f>+'160+337 MJB RHS'!H24</f>
        <v>0</v>
      </c>
      <c r="AD9" s="286"/>
      <c r="AE9" s="323">
        <f t="shared" si="2"/>
        <v>0</v>
      </c>
      <c r="AF9" s="323">
        <f t="shared" si="3"/>
        <v>0</v>
      </c>
      <c r="AG9" s="287"/>
      <c r="AH9" s="287"/>
      <c r="AI9" s="287"/>
      <c r="AJ9" s="287"/>
      <c r="AK9" s="287"/>
      <c r="AL9" s="287"/>
      <c r="AM9" s="287"/>
      <c r="AN9" s="287"/>
      <c r="AO9" s="287"/>
      <c r="AP9" s="287"/>
      <c r="AQ9" s="287"/>
      <c r="AR9" s="288"/>
      <c r="AS9" s="289"/>
      <c r="AT9" s="289"/>
      <c r="AU9" s="289"/>
      <c r="AV9" s="289"/>
    </row>
    <row r="10" spans="1:48" ht="26.85">
      <c r="B10" s="343" t="s">
        <v>153</v>
      </c>
      <c r="C10" s="343" t="s">
        <v>153</v>
      </c>
      <c r="D10" s="312">
        <f t="shared" si="0"/>
        <v>0</v>
      </c>
      <c r="E10" s="312">
        <f t="shared" si="1"/>
        <v>0</v>
      </c>
      <c r="F10" s="312">
        <v>0</v>
      </c>
      <c r="G10" s="312">
        <v>0</v>
      </c>
      <c r="H10" s="312"/>
      <c r="I10" s="312"/>
      <c r="J10" s="320"/>
      <c r="K10" s="320">
        <f>'49+770 MJB RHS'!H91</f>
        <v>0</v>
      </c>
      <c r="L10" s="320">
        <f>'58+555 MJB LHS'!H30</f>
        <v>0</v>
      </c>
      <c r="M10" s="320">
        <f>'58+555 MJB RHS'!H26</f>
        <v>0</v>
      </c>
      <c r="N10" s="320">
        <f>'79+520 MJB RHS'!H86</f>
        <v>0</v>
      </c>
      <c r="O10" s="320">
        <f>'80+154 MJB LHS'!H43</f>
        <v>0</v>
      </c>
      <c r="P10" s="320">
        <f>'80+154 MJB LHS'!I43</f>
        <v>0</v>
      </c>
      <c r="Q10" s="320">
        <f>'109+770 MJB LHS'!H64</f>
        <v>0</v>
      </c>
      <c r="R10" s="320">
        <f>'141+095 MJB LHS'!H45</f>
        <v>0</v>
      </c>
      <c r="S10" s="320">
        <f>'141+095 MJB RHS'!H45</f>
        <v>0</v>
      </c>
      <c r="T10" s="320">
        <f>'149+640 MJB LHS'!H42</f>
        <v>0</v>
      </c>
      <c r="U10" s="320"/>
      <c r="V10" s="320">
        <f>'37+418 ROB LHS'!H34</f>
        <v>0</v>
      </c>
      <c r="W10" s="320">
        <f>'37+418 ROB RHS'!H34</f>
        <v>0</v>
      </c>
      <c r="X10" s="320">
        <f>'76+371 ROB LHS'!H24</f>
        <v>0</v>
      </c>
      <c r="Y10" s="320">
        <f>'76+371 ROB RHS'!H24</f>
        <v>0</v>
      </c>
      <c r="Z10" s="320">
        <f>'171+522 ROB LHS'!H27</f>
        <v>0</v>
      </c>
      <c r="AA10" s="320">
        <f>'171+522 ROB RHS'!H28</f>
        <v>0</v>
      </c>
      <c r="AB10" s="321">
        <f>+'160+337 MJB LHS'!H25</f>
        <v>0</v>
      </c>
      <c r="AC10" s="321">
        <f>+'160+337 MJB RHS'!H25</f>
        <v>0</v>
      </c>
      <c r="AD10" s="286"/>
      <c r="AE10" s="323">
        <f t="shared" si="2"/>
        <v>0</v>
      </c>
      <c r="AF10" s="323">
        <f t="shared" si="3"/>
        <v>0</v>
      </c>
      <c r="AG10" s="287"/>
      <c r="AH10" s="287"/>
      <c r="AI10" s="287"/>
      <c r="AJ10" s="287"/>
      <c r="AK10" s="287"/>
      <c r="AL10" s="287"/>
      <c r="AM10" s="287"/>
      <c r="AN10" s="287"/>
      <c r="AO10" s="287"/>
      <c r="AP10" s="287"/>
      <c r="AQ10" s="287"/>
      <c r="AR10" s="288"/>
      <c r="AS10" s="289"/>
      <c r="AT10" s="289"/>
      <c r="AU10" s="289"/>
      <c r="AV10" s="289"/>
    </row>
    <row r="11" spans="1:48" ht="26.85">
      <c r="B11" s="343" t="s">
        <v>155</v>
      </c>
      <c r="C11" s="343" t="s">
        <v>155</v>
      </c>
      <c r="D11" s="312">
        <f t="shared" si="0"/>
        <v>10</v>
      </c>
      <c r="E11" s="312">
        <f t="shared" si="1"/>
        <v>10</v>
      </c>
      <c r="F11" s="312">
        <v>0</v>
      </c>
      <c r="G11" s="312">
        <v>0</v>
      </c>
      <c r="H11" s="312"/>
      <c r="I11" s="312"/>
      <c r="J11" s="320"/>
      <c r="K11" s="320">
        <f>'49+770 MJB RHS'!H92</f>
        <v>10</v>
      </c>
      <c r="L11" s="320">
        <f>'58+555 MJB LHS'!H31</f>
        <v>0</v>
      </c>
      <c r="M11" s="320">
        <f>'58+555 MJB RHS'!H27</f>
        <v>0</v>
      </c>
      <c r="N11" s="320">
        <f>'79+520 MJB RHS'!H87</f>
        <v>0</v>
      </c>
      <c r="O11" s="320">
        <f>'80+154 MJB LHS'!H44</f>
        <v>0</v>
      </c>
      <c r="P11" s="320">
        <f>'80+154 MJB LHS'!I44</f>
        <v>0</v>
      </c>
      <c r="Q11" s="320">
        <f>'109+770 MJB LHS'!H65</f>
        <v>0</v>
      </c>
      <c r="R11" s="320">
        <f>'141+095 MJB LHS'!H46</f>
        <v>0</v>
      </c>
      <c r="S11" s="320">
        <f>'141+095 MJB RHS'!H46</f>
        <v>0</v>
      </c>
      <c r="T11" s="320">
        <f>'149+640 MJB LHS'!H43</f>
        <v>0</v>
      </c>
      <c r="U11" s="320"/>
      <c r="V11" s="320">
        <f>'37+418 ROB LHS'!H35</f>
        <v>0</v>
      </c>
      <c r="W11" s="320">
        <f>'37+418 ROB RHS'!H35</f>
        <v>0</v>
      </c>
      <c r="X11" s="320">
        <f>'76+371 ROB LHS'!H25</f>
        <v>0</v>
      </c>
      <c r="Y11" s="320">
        <f>'76+371 ROB RHS'!H25</f>
        <v>0</v>
      </c>
      <c r="Z11" s="320">
        <f>'171+522 ROB LHS'!H28</f>
        <v>0</v>
      </c>
      <c r="AA11" s="320">
        <f>'171+522 ROB RHS'!H29</f>
        <v>0</v>
      </c>
      <c r="AB11" s="321">
        <f>+'160+337 MJB LHS'!H26</f>
        <v>0</v>
      </c>
      <c r="AC11" s="321">
        <f>+'160+337 MJB RHS'!H26</f>
        <v>0</v>
      </c>
      <c r="AD11" s="286"/>
      <c r="AE11" s="323">
        <f t="shared" si="2"/>
        <v>10</v>
      </c>
      <c r="AF11" s="323">
        <f t="shared" si="3"/>
        <v>0</v>
      </c>
      <c r="AG11" s="287"/>
      <c r="AH11" s="287"/>
      <c r="AI11" s="287"/>
      <c r="AJ11" s="287"/>
      <c r="AK11" s="287"/>
      <c r="AL11" s="287"/>
      <c r="AM11" s="287"/>
      <c r="AN11" s="287"/>
      <c r="AO11" s="287"/>
      <c r="AP11" s="287"/>
      <c r="AQ11" s="287"/>
      <c r="AR11" s="288"/>
      <c r="AS11" s="289"/>
      <c r="AT11" s="289"/>
      <c r="AU11" s="289"/>
      <c r="AV11" s="289"/>
    </row>
    <row r="12" spans="1:48" ht="26.85">
      <c r="B12" s="343" t="s">
        <v>158</v>
      </c>
      <c r="C12" s="343" t="s">
        <v>158</v>
      </c>
      <c r="D12" s="312">
        <f t="shared" si="0"/>
        <v>0</v>
      </c>
      <c r="E12" s="312">
        <f t="shared" si="1"/>
        <v>0</v>
      </c>
      <c r="F12" s="312">
        <v>0</v>
      </c>
      <c r="G12" s="312">
        <v>0</v>
      </c>
      <c r="H12" s="312"/>
      <c r="I12" s="312"/>
      <c r="J12" s="320"/>
      <c r="K12" s="320">
        <f>'49+770 MJB RHS'!H93</f>
        <v>0</v>
      </c>
      <c r="L12" s="320">
        <f>'58+555 MJB LHS'!H32</f>
        <v>0</v>
      </c>
      <c r="M12" s="320">
        <f>'58+555 MJB RHS'!H28</f>
        <v>0</v>
      </c>
      <c r="N12" s="320">
        <f>'79+520 MJB RHS'!H88</f>
        <v>0</v>
      </c>
      <c r="O12" s="320">
        <f>'80+154 MJB LHS'!H45</f>
        <v>0</v>
      </c>
      <c r="P12" s="320">
        <f>'80+154 MJB LHS'!I45</f>
        <v>0</v>
      </c>
      <c r="Q12" s="320">
        <f>'109+770 MJB LHS'!H66</f>
        <v>0</v>
      </c>
      <c r="R12" s="320">
        <f>'141+095 MJB LHS'!H47</f>
        <v>0</v>
      </c>
      <c r="S12" s="320">
        <f>'141+095 MJB RHS'!H47</f>
        <v>0</v>
      </c>
      <c r="T12" s="320">
        <f>'149+640 MJB LHS'!H44</f>
        <v>0</v>
      </c>
      <c r="U12" s="320"/>
      <c r="V12" s="320">
        <f>'37+418 ROB LHS'!H36</f>
        <v>0</v>
      </c>
      <c r="W12" s="320">
        <f>'37+418 ROB RHS'!H36</f>
        <v>0</v>
      </c>
      <c r="X12" s="320">
        <f>'76+371 ROB LHS'!H26</f>
        <v>0</v>
      </c>
      <c r="Y12" s="320">
        <f>'76+371 ROB RHS'!H26</f>
        <v>0</v>
      </c>
      <c r="Z12" s="320">
        <f>'171+522 ROB LHS'!H29</f>
        <v>0</v>
      </c>
      <c r="AA12" s="320">
        <f>'171+522 ROB RHS'!H30</f>
        <v>0</v>
      </c>
      <c r="AB12" s="321">
        <f>+'160+337 MJB LHS'!H27</f>
        <v>0</v>
      </c>
      <c r="AC12" s="321">
        <f>+'160+337 MJB RHS'!H27</f>
        <v>0</v>
      </c>
      <c r="AD12" s="286"/>
      <c r="AE12" s="323">
        <f t="shared" si="2"/>
        <v>0</v>
      </c>
      <c r="AF12" s="323">
        <f t="shared" si="3"/>
        <v>0</v>
      </c>
      <c r="AG12" s="287"/>
      <c r="AH12" s="287"/>
      <c r="AI12" s="287"/>
      <c r="AJ12" s="287"/>
      <c r="AK12" s="287"/>
      <c r="AL12" s="287"/>
      <c r="AM12" s="287"/>
      <c r="AN12" s="287"/>
      <c r="AO12" s="287"/>
      <c r="AP12" s="287"/>
      <c r="AQ12" s="287"/>
      <c r="AR12" s="288"/>
      <c r="AS12" s="289"/>
      <c r="AT12" s="289"/>
      <c r="AU12" s="289"/>
      <c r="AV12" s="289"/>
    </row>
    <row r="13" spans="1:48" ht="66.599999999999994" customHeight="1">
      <c r="B13" s="343" t="s">
        <v>160</v>
      </c>
      <c r="C13" s="343" t="s">
        <v>160</v>
      </c>
      <c r="D13" s="312">
        <f t="shared" si="0"/>
        <v>66</v>
      </c>
      <c r="E13" s="312">
        <f t="shared" si="1"/>
        <v>60</v>
      </c>
      <c r="F13" s="312">
        <v>0</v>
      </c>
      <c r="G13" s="312">
        <v>6</v>
      </c>
      <c r="H13" s="312"/>
      <c r="I13" s="312"/>
      <c r="J13" s="320"/>
      <c r="K13" s="320">
        <f>'49+770 MJB RHS'!H94</f>
        <v>60</v>
      </c>
      <c r="L13" s="320">
        <f>'58+555 MJB LHS'!H33</f>
        <v>0</v>
      </c>
      <c r="M13" s="320">
        <f>'58+555 MJB RHS'!H29</f>
        <v>0</v>
      </c>
      <c r="N13" s="320">
        <f>'79+520 MJB RHS'!H89</f>
        <v>0</v>
      </c>
      <c r="O13" s="320">
        <f>'80+154 MJB LHS'!H46</f>
        <v>0</v>
      </c>
      <c r="P13" s="320">
        <f>'80+154 MJB LHS'!I46</f>
        <v>0</v>
      </c>
      <c r="Q13" s="320">
        <f>'109+770 MJB LHS'!H67</f>
        <v>0</v>
      </c>
      <c r="R13" s="320">
        <f>'141+095 MJB LHS'!H48</f>
        <v>0</v>
      </c>
      <c r="S13" s="320">
        <f>'141+095 MJB RHS'!H48</f>
        <v>0</v>
      </c>
      <c r="T13" s="320">
        <f>'149+640 MJB LHS'!H45</f>
        <v>0</v>
      </c>
      <c r="U13" s="320"/>
      <c r="V13" s="320">
        <f>'37+418 ROB LHS'!H37</f>
        <v>0</v>
      </c>
      <c r="W13" s="320">
        <f>'37+418 ROB RHS'!H37</f>
        <v>0</v>
      </c>
      <c r="X13" s="320">
        <f>'76+371 ROB LHS'!H27</f>
        <v>0</v>
      </c>
      <c r="Y13" s="320">
        <f>'76+371 ROB RHS'!H27</f>
        <v>0</v>
      </c>
      <c r="Z13" s="320">
        <f>'171+522 ROB LHS'!H30</f>
        <v>0</v>
      </c>
      <c r="AA13" s="320">
        <f>'171+522 ROB RHS'!H31</f>
        <v>0</v>
      </c>
      <c r="AB13" s="321">
        <f>+'160+337 MJB LHS'!H28</f>
        <v>0</v>
      </c>
      <c r="AC13" s="321">
        <f>+'160+337 MJB RHS'!H28</f>
        <v>0</v>
      </c>
      <c r="AD13" s="286"/>
      <c r="AE13" s="323">
        <f t="shared" si="2"/>
        <v>60</v>
      </c>
      <c r="AF13" s="323">
        <f t="shared" si="3"/>
        <v>0</v>
      </c>
      <c r="AG13" s="287"/>
      <c r="AH13" s="287"/>
      <c r="AI13" s="287"/>
      <c r="AJ13" s="287"/>
      <c r="AK13" s="287"/>
      <c r="AL13" s="287"/>
      <c r="AM13" s="287"/>
      <c r="AN13" s="287"/>
      <c r="AO13" s="287"/>
      <c r="AP13" s="287"/>
      <c r="AQ13" s="287"/>
      <c r="AR13" s="288"/>
      <c r="AS13" s="289"/>
      <c r="AT13" s="289"/>
      <c r="AU13" s="289"/>
      <c r="AV13" s="289"/>
    </row>
    <row r="14" spans="1:48" ht="26.85">
      <c r="B14" s="343" t="s">
        <v>162</v>
      </c>
      <c r="C14" s="343" t="s">
        <v>162</v>
      </c>
      <c r="D14" s="312">
        <f t="shared" si="0"/>
        <v>22</v>
      </c>
      <c r="E14" s="312">
        <f t="shared" si="1"/>
        <v>4</v>
      </c>
      <c r="F14" s="312">
        <v>0</v>
      </c>
      <c r="G14" s="312">
        <v>18</v>
      </c>
      <c r="H14" s="312"/>
      <c r="I14" s="312"/>
      <c r="J14" s="320"/>
      <c r="K14" s="320">
        <f>'49+770 MJB RHS'!H95</f>
        <v>0</v>
      </c>
      <c r="L14" s="320">
        <f>'58+555 MJB LHS'!H34</f>
        <v>0</v>
      </c>
      <c r="M14" s="320">
        <f>'58+555 MJB RHS'!H30</f>
        <v>0</v>
      </c>
      <c r="N14" s="320">
        <f>'79+520 MJB RHS'!H90</f>
        <v>0</v>
      </c>
      <c r="O14" s="320">
        <f>'80+154 MJB LHS'!H47</f>
        <v>0</v>
      </c>
      <c r="P14" s="320">
        <f>+'80+154 MJB RHS'!K96</f>
        <v>2</v>
      </c>
      <c r="Q14" s="320">
        <f>'109+770 MJB LHS'!H68</f>
        <v>2</v>
      </c>
      <c r="R14" s="320">
        <f>'141+095 MJB LHS'!H49</f>
        <v>0</v>
      </c>
      <c r="S14" s="320">
        <f>'141+095 MJB RHS'!H49</f>
        <v>0</v>
      </c>
      <c r="T14" s="320">
        <f>'149+640 MJB LHS'!H46</f>
        <v>0</v>
      </c>
      <c r="U14" s="320"/>
      <c r="V14" s="320">
        <f>'37+418 ROB LHS'!H38</f>
        <v>0</v>
      </c>
      <c r="W14" s="320">
        <f>'37+418 ROB RHS'!H38</f>
        <v>0</v>
      </c>
      <c r="X14" s="320">
        <f>'76+371 ROB LHS'!H28</f>
        <v>0</v>
      </c>
      <c r="Y14" s="320">
        <f>'76+371 ROB RHS'!H28</f>
        <v>0</v>
      </c>
      <c r="Z14" s="320">
        <f>'171+522 ROB LHS'!H31</f>
        <v>0</v>
      </c>
      <c r="AA14" s="320">
        <f>'171+522 ROB RHS'!H32</f>
        <v>0</v>
      </c>
      <c r="AB14" s="321">
        <f>+'160+337 MJB LHS'!H29</f>
        <v>0</v>
      </c>
      <c r="AC14" s="321">
        <f>+'160+337 MJB RHS'!H29</f>
        <v>0</v>
      </c>
      <c r="AD14" s="286"/>
      <c r="AE14" s="323">
        <f t="shared" si="2"/>
        <v>4</v>
      </c>
      <c r="AF14" s="323">
        <f t="shared" si="3"/>
        <v>0</v>
      </c>
      <c r="AG14" s="287"/>
      <c r="AH14" s="287"/>
      <c r="AI14" s="287"/>
      <c r="AJ14" s="287"/>
      <c r="AK14" s="287"/>
      <c r="AL14" s="287"/>
      <c r="AM14" s="287"/>
      <c r="AN14" s="287"/>
      <c r="AO14" s="287"/>
      <c r="AP14" s="287"/>
      <c r="AQ14" s="287"/>
      <c r="AR14" s="288"/>
      <c r="AS14" s="289"/>
      <c r="AT14" s="289"/>
      <c r="AU14" s="289"/>
      <c r="AV14" s="289"/>
    </row>
    <row r="15" spans="1:48" ht="26.85">
      <c r="B15" s="343" t="s">
        <v>164</v>
      </c>
      <c r="C15" s="343" t="s">
        <v>164</v>
      </c>
      <c r="D15" s="312">
        <f t="shared" si="0"/>
        <v>196</v>
      </c>
      <c r="E15" s="312">
        <f t="shared" si="1"/>
        <v>20</v>
      </c>
      <c r="F15" s="312">
        <v>0</v>
      </c>
      <c r="G15" s="312">
        <v>176</v>
      </c>
      <c r="H15" s="312"/>
      <c r="I15" s="312"/>
      <c r="J15" s="320"/>
      <c r="K15" s="320">
        <f>'49+770 MJB RHS'!H96</f>
        <v>0</v>
      </c>
      <c r="L15" s="320">
        <f>'58+555 MJB LHS'!H35</f>
        <v>0</v>
      </c>
      <c r="M15" s="320">
        <f>'58+555 MJB RHS'!H31</f>
        <v>0</v>
      </c>
      <c r="N15" s="320">
        <f>'79+520 MJB RHS'!H91</f>
        <v>0</v>
      </c>
      <c r="O15" s="320">
        <f>'80+154 MJB LHS'!H48</f>
        <v>0</v>
      </c>
      <c r="P15" s="320">
        <f>'80+154 MJB LHS'!I48</f>
        <v>0</v>
      </c>
      <c r="Q15" s="320">
        <f>'109+770 MJB LHS'!H69</f>
        <v>0</v>
      </c>
      <c r="R15" s="320">
        <f>'141+095 MJB LHS'!H50</f>
        <v>0</v>
      </c>
      <c r="S15" s="320">
        <f>'141+095 MJB RHS'!H50</f>
        <v>0</v>
      </c>
      <c r="T15" s="320">
        <f>'149+640 MJB LHS'!H47</f>
        <v>0</v>
      </c>
      <c r="U15" s="320"/>
      <c r="V15" s="320">
        <f>'37+418 ROB LHS'!H39</f>
        <v>10</v>
      </c>
      <c r="W15" s="320">
        <f>'37+418 ROB RHS'!H39</f>
        <v>10</v>
      </c>
      <c r="X15" s="320">
        <f>'76+371 ROB LHS'!H29</f>
        <v>0</v>
      </c>
      <c r="Y15" s="320">
        <f>'76+371 ROB RHS'!H29</f>
        <v>0</v>
      </c>
      <c r="Z15" s="320">
        <f>'171+522 ROB LHS'!H32</f>
        <v>0</v>
      </c>
      <c r="AA15" s="320">
        <f>'171+522 ROB RHS'!H33</f>
        <v>0</v>
      </c>
      <c r="AB15" s="321">
        <f>+'160+337 MJB LHS'!H30</f>
        <v>0</v>
      </c>
      <c r="AC15" s="321">
        <f>+'160+337 MJB RHS'!H30</f>
        <v>0</v>
      </c>
      <c r="AD15" s="286"/>
      <c r="AE15" s="323">
        <f t="shared" si="2"/>
        <v>20</v>
      </c>
      <c r="AF15" s="323">
        <f t="shared" si="3"/>
        <v>0</v>
      </c>
      <c r="AG15" s="287"/>
      <c r="AH15" s="287"/>
      <c r="AI15" s="287"/>
      <c r="AJ15" s="287"/>
      <c r="AK15" s="287"/>
      <c r="AL15" s="287"/>
      <c r="AM15" s="287"/>
      <c r="AN15" s="287"/>
      <c r="AO15" s="287"/>
      <c r="AP15" s="287"/>
      <c r="AQ15" s="287"/>
      <c r="AR15" s="288"/>
      <c r="AS15" s="289"/>
      <c r="AT15" s="289"/>
      <c r="AU15" s="289"/>
      <c r="AV15" s="289"/>
    </row>
    <row r="16" spans="1:48" ht="26.85">
      <c r="B16" s="343" t="s">
        <v>166</v>
      </c>
      <c r="C16" s="343" t="s">
        <v>166</v>
      </c>
      <c r="D16" s="312">
        <f t="shared" si="0"/>
        <v>0</v>
      </c>
      <c r="E16" s="312">
        <f t="shared" si="1"/>
        <v>0</v>
      </c>
      <c r="F16" s="312">
        <v>0</v>
      </c>
      <c r="G16" s="312">
        <v>0</v>
      </c>
      <c r="H16" s="312"/>
      <c r="I16" s="312"/>
      <c r="J16" s="320"/>
      <c r="K16" s="320">
        <f>'49+770 MJB RHS'!H97</f>
        <v>0</v>
      </c>
      <c r="L16" s="320">
        <f>'58+555 MJB LHS'!H36</f>
        <v>0</v>
      </c>
      <c r="M16" s="320">
        <f>'58+555 MJB RHS'!H32</f>
        <v>0</v>
      </c>
      <c r="N16" s="320">
        <f>'79+520 MJB RHS'!H92</f>
        <v>0</v>
      </c>
      <c r="O16" s="320">
        <f>'80+154 MJB LHS'!H49</f>
        <v>0</v>
      </c>
      <c r="P16" s="320">
        <f>'80+154 MJB LHS'!I49</f>
        <v>0</v>
      </c>
      <c r="Q16" s="320">
        <f>'109+770 MJB LHS'!H70</f>
        <v>0</v>
      </c>
      <c r="R16" s="320">
        <f>'141+095 MJB LHS'!H51</f>
        <v>0</v>
      </c>
      <c r="S16" s="320">
        <f>'141+095 MJB RHS'!H51</f>
        <v>0</v>
      </c>
      <c r="T16" s="320">
        <f>'149+640 MJB LHS'!H48</f>
        <v>0</v>
      </c>
      <c r="U16" s="320"/>
      <c r="V16" s="320">
        <f>'37+418 ROB LHS'!H40</f>
        <v>0</v>
      </c>
      <c r="W16" s="320">
        <f>'37+418 ROB RHS'!H40</f>
        <v>0</v>
      </c>
      <c r="X16" s="320">
        <f>'76+371 ROB LHS'!H30</f>
        <v>0</v>
      </c>
      <c r="Y16" s="320">
        <f>'76+371 ROB RHS'!H30</f>
        <v>0</v>
      </c>
      <c r="Z16" s="320">
        <f>'171+522 ROB LHS'!H33</f>
        <v>0</v>
      </c>
      <c r="AA16" s="320">
        <f>'171+522 ROB RHS'!H34</f>
        <v>0</v>
      </c>
      <c r="AB16" s="321">
        <f>+'160+337 MJB LHS'!H31</f>
        <v>0</v>
      </c>
      <c r="AC16" s="321">
        <f>+'160+337 MJB RHS'!H31</f>
        <v>0</v>
      </c>
      <c r="AD16" s="286"/>
      <c r="AE16" s="323">
        <f t="shared" si="2"/>
        <v>0</v>
      </c>
      <c r="AF16" s="323">
        <f t="shared" si="3"/>
        <v>0</v>
      </c>
      <c r="AG16" s="287"/>
      <c r="AH16" s="287"/>
      <c r="AI16" s="287"/>
      <c r="AJ16" s="287"/>
      <c r="AK16" s="287"/>
      <c r="AL16" s="287"/>
      <c r="AM16" s="287"/>
      <c r="AN16" s="287"/>
      <c r="AO16" s="287"/>
      <c r="AP16" s="287"/>
      <c r="AQ16" s="287"/>
      <c r="AR16" s="288"/>
      <c r="AS16" s="289"/>
      <c r="AT16" s="289"/>
      <c r="AU16" s="289"/>
      <c r="AV16" s="289"/>
    </row>
    <row r="17" spans="2:48" ht="26.85">
      <c r="B17" s="343" t="s">
        <v>168</v>
      </c>
      <c r="C17" s="343" t="s">
        <v>168</v>
      </c>
      <c r="D17" s="312">
        <f t="shared" si="0"/>
        <v>0</v>
      </c>
      <c r="E17" s="312">
        <f t="shared" si="1"/>
        <v>0</v>
      </c>
      <c r="F17" s="312">
        <v>0</v>
      </c>
      <c r="G17" s="312">
        <v>0</v>
      </c>
      <c r="H17" s="312"/>
      <c r="I17" s="312"/>
      <c r="J17" s="320"/>
      <c r="K17" s="320">
        <f>'49+770 MJB RHS'!H98</f>
        <v>0</v>
      </c>
      <c r="L17" s="320">
        <f>'58+555 MJB LHS'!H37</f>
        <v>0</v>
      </c>
      <c r="M17" s="320">
        <f>'58+555 MJB RHS'!H33</f>
        <v>0</v>
      </c>
      <c r="N17" s="320">
        <f>'79+520 MJB RHS'!H93</f>
        <v>0</v>
      </c>
      <c r="O17" s="320">
        <f>'80+154 MJB LHS'!H50</f>
        <v>0</v>
      </c>
      <c r="P17" s="320">
        <f>'80+154 MJB LHS'!I50</f>
        <v>0</v>
      </c>
      <c r="Q17" s="320">
        <f>'109+770 MJB LHS'!H71</f>
        <v>0</v>
      </c>
      <c r="R17" s="320">
        <f>'141+095 MJB LHS'!H52</f>
        <v>0</v>
      </c>
      <c r="S17" s="320">
        <f>'141+095 MJB RHS'!H52</f>
        <v>0</v>
      </c>
      <c r="T17" s="320">
        <f>'149+640 MJB LHS'!H49</f>
        <v>0</v>
      </c>
      <c r="U17" s="320"/>
      <c r="V17" s="320">
        <f>'37+418 ROB LHS'!H41</f>
        <v>0</v>
      </c>
      <c r="W17" s="320">
        <f>'37+418 ROB RHS'!H41</f>
        <v>0</v>
      </c>
      <c r="X17" s="320">
        <f>'76+371 ROB LHS'!H31</f>
        <v>0</v>
      </c>
      <c r="Y17" s="320">
        <f>'76+371 ROB RHS'!H31</f>
        <v>0</v>
      </c>
      <c r="Z17" s="320">
        <f>'171+522 ROB LHS'!H34</f>
        <v>0</v>
      </c>
      <c r="AA17" s="320">
        <f>'171+522 ROB RHS'!H35</f>
        <v>0</v>
      </c>
      <c r="AB17" s="321">
        <f>+'160+337 MJB LHS'!H32</f>
        <v>0</v>
      </c>
      <c r="AC17" s="321">
        <f>+'160+337 MJB RHS'!H32</f>
        <v>0</v>
      </c>
      <c r="AD17" s="286"/>
      <c r="AE17" s="323">
        <f t="shared" si="2"/>
        <v>0</v>
      </c>
      <c r="AF17" s="323">
        <f t="shared" si="3"/>
        <v>0</v>
      </c>
      <c r="AG17" s="287"/>
      <c r="AH17" s="287"/>
      <c r="AI17" s="287"/>
      <c r="AJ17" s="287"/>
      <c r="AK17" s="287"/>
      <c r="AL17" s="287"/>
      <c r="AM17" s="287"/>
      <c r="AN17" s="287"/>
      <c r="AO17" s="287"/>
      <c r="AP17" s="287"/>
      <c r="AQ17" s="287"/>
      <c r="AR17" s="288"/>
      <c r="AS17" s="289"/>
      <c r="AT17" s="289"/>
      <c r="AU17" s="289"/>
      <c r="AV17" s="289"/>
    </row>
    <row r="18" spans="2:48" ht="26.85">
      <c r="B18" s="343" t="s">
        <v>170</v>
      </c>
      <c r="C18" s="343" t="s">
        <v>170</v>
      </c>
      <c r="D18" s="312">
        <f t="shared" si="0"/>
        <v>3</v>
      </c>
      <c r="E18" s="312">
        <f t="shared" si="1"/>
        <v>0</v>
      </c>
      <c r="F18" s="312">
        <v>3</v>
      </c>
      <c r="G18" s="312">
        <v>0</v>
      </c>
      <c r="H18" s="312"/>
      <c r="I18" s="312"/>
      <c r="J18" s="320"/>
      <c r="K18" s="320">
        <f>'49+770 MJB RHS'!H99</f>
        <v>0</v>
      </c>
      <c r="L18" s="320">
        <f>'58+555 MJB LHS'!H38</f>
        <v>0</v>
      </c>
      <c r="M18" s="320">
        <f>'58+555 MJB RHS'!H34</f>
        <v>0</v>
      </c>
      <c r="N18" s="320">
        <f>'79+520 MJB RHS'!H94</f>
        <v>0</v>
      </c>
      <c r="O18" s="320">
        <f>'80+154 MJB LHS'!H51</f>
        <v>0</v>
      </c>
      <c r="P18" s="320">
        <f>'80+154 MJB LHS'!I51</f>
        <v>0</v>
      </c>
      <c r="Q18" s="320">
        <f>'109+770 MJB LHS'!H72</f>
        <v>0</v>
      </c>
      <c r="R18" s="320">
        <f>'141+095 MJB LHS'!H53</f>
        <v>0</v>
      </c>
      <c r="S18" s="320">
        <f>'141+095 MJB RHS'!H53</f>
        <v>0</v>
      </c>
      <c r="T18" s="320">
        <f>'149+640 MJB LHS'!H50</f>
        <v>0</v>
      </c>
      <c r="U18" s="320"/>
      <c r="V18" s="320">
        <f>'37+418 ROB LHS'!H42</f>
        <v>0</v>
      </c>
      <c r="W18" s="320">
        <f>'37+418 ROB RHS'!H42</f>
        <v>0</v>
      </c>
      <c r="X18" s="320">
        <f>'76+371 ROB LHS'!H32</f>
        <v>0</v>
      </c>
      <c r="Y18" s="320">
        <f>'76+371 ROB RHS'!H32</f>
        <v>0</v>
      </c>
      <c r="Z18" s="320">
        <f>'171+522 ROB LHS'!H35</f>
        <v>0</v>
      </c>
      <c r="AA18" s="320">
        <f>'171+522 ROB RHS'!H36</f>
        <v>0</v>
      </c>
      <c r="AB18" s="321">
        <f>+'160+337 MJB LHS'!H33</f>
        <v>0</v>
      </c>
      <c r="AC18" s="321">
        <f>+'160+337 MJB RHS'!H33</f>
        <v>0</v>
      </c>
      <c r="AD18" s="286"/>
      <c r="AE18" s="323">
        <f t="shared" si="2"/>
        <v>0</v>
      </c>
      <c r="AF18" s="323">
        <f t="shared" si="3"/>
        <v>0</v>
      </c>
      <c r="AG18" s="287"/>
      <c r="AH18" s="287"/>
      <c r="AI18" s="287"/>
      <c r="AJ18" s="287"/>
      <c r="AK18" s="287"/>
      <c r="AL18" s="287"/>
      <c r="AM18" s="287"/>
      <c r="AN18" s="287"/>
      <c r="AO18" s="287"/>
      <c r="AP18" s="287"/>
      <c r="AQ18" s="287"/>
      <c r="AR18" s="288"/>
      <c r="AS18" s="289"/>
      <c r="AT18" s="289"/>
      <c r="AU18" s="289"/>
      <c r="AV18" s="289"/>
    </row>
    <row r="19" spans="2:48" ht="26.85">
      <c r="B19" s="343" t="s">
        <v>172</v>
      </c>
      <c r="C19" s="343" t="s">
        <v>172</v>
      </c>
      <c r="D19" s="312">
        <f t="shared" si="0"/>
        <v>0</v>
      </c>
      <c r="E19" s="312">
        <f t="shared" si="1"/>
        <v>0</v>
      </c>
      <c r="F19" s="312">
        <v>0</v>
      </c>
      <c r="G19" s="312">
        <v>0</v>
      </c>
      <c r="H19" s="312"/>
      <c r="I19" s="312"/>
      <c r="J19" s="320"/>
      <c r="K19" s="320">
        <f>'49+770 MJB RHS'!H100</f>
        <v>0</v>
      </c>
      <c r="L19" s="320">
        <f>'58+555 MJB LHS'!H39</f>
        <v>0</v>
      </c>
      <c r="M19" s="320">
        <f>'58+555 MJB RHS'!H35</f>
        <v>0</v>
      </c>
      <c r="N19" s="320">
        <f>'79+520 MJB RHS'!H95</f>
        <v>0</v>
      </c>
      <c r="O19" s="320">
        <f>'80+154 MJB LHS'!H52</f>
        <v>0</v>
      </c>
      <c r="P19" s="320">
        <f>'80+154 MJB LHS'!I52</f>
        <v>0</v>
      </c>
      <c r="Q19" s="320">
        <f>'109+770 MJB LHS'!H73</f>
        <v>0</v>
      </c>
      <c r="R19" s="320">
        <f>'141+095 MJB LHS'!H54</f>
        <v>0</v>
      </c>
      <c r="S19" s="320">
        <f>'141+095 MJB RHS'!H54</f>
        <v>0</v>
      </c>
      <c r="T19" s="320">
        <f>'149+640 MJB LHS'!H51</f>
        <v>0</v>
      </c>
      <c r="U19" s="320"/>
      <c r="V19" s="320">
        <f>'37+418 ROB LHS'!H43</f>
        <v>0</v>
      </c>
      <c r="W19" s="320">
        <f>'37+418 ROB RHS'!H43</f>
        <v>0</v>
      </c>
      <c r="X19" s="320">
        <f>'76+371 ROB LHS'!H33</f>
        <v>0</v>
      </c>
      <c r="Y19" s="320">
        <f>'76+371 ROB RHS'!H33</f>
        <v>0</v>
      </c>
      <c r="Z19" s="320">
        <f>'171+522 ROB LHS'!H36</f>
        <v>0</v>
      </c>
      <c r="AA19" s="320">
        <f>'171+522 ROB RHS'!H37</f>
        <v>0</v>
      </c>
      <c r="AB19" s="321">
        <f>+'160+337 MJB LHS'!H34</f>
        <v>0</v>
      </c>
      <c r="AC19" s="321">
        <f>+'160+337 MJB RHS'!H34</f>
        <v>0</v>
      </c>
      <c r="AD19" s="286"/>
      <c r="AE19" s="323">
        <f t="shared" si="2"/>
        <v>0</v>
      </c>
      <c r="AF19" s="323">
        <f t="shared" si="3"/>
        <v>0</v>
      </c>
      <c r="AG19" s="287"/>
      <c r="AH19" s="287"/>
      <c r="AI19" s="287"/>
      <c r="AJ19" s="287"/>
      <c r="AK19" s="287"/>
      <c r="AL19" s="287"/>
      <c r="AM19" s="287"/>
      <c r="AN19" s="287"/>
      <c r="AO19" s="287"/>
      <c r="AP19" s="287"/>
      <c r="AQ19" s="287"/>
      <c r="AR19" s="288"/>
      <c r="AS19" s="289"/>
      <c r="AT19" s="289"/>
      <c r="AU19" s="289"/>
      <c r="AV19" s="289"/>
    </row>
    <row r="20" spans="2:48" ht="26.85">
      <c r="B20" s="343" t="s">
        <v>174</v>
      </c>
      <c r="C20" s="343" t="s">
        <v>174</v>
      </c>
      <c r="D20" s="312">
        <f t="shared" si="0"/>
        <v>0</v>
      </c>
      <c r="E20" s="312">
        <f t="shared" si="1"/>
        <v>0</v>
      </c>
      <c r="F20" s="312">
        <v>0</v>
      </c>
      <c r="G20" s="312">
        <v>0</v>
      </c>
      <c r="H20" s="312"/>
      <c r="I20" s="312"/>
      <c r="J20" s="320"/>
      <c r="K20" s="320">
        <f>'49+770 MJB RHS'!H101</f>
        <v>0</v>
      </c>
      <c r="L20" s="320">
        <f>'58+555 MJB LHS'!H40</f>
        <v>0</v>
      </c>
      <c r="M20" s="320">
        <f>'58+555 MJB RHS'!H36</f>
        <v>0</v>
      </c>
      <c r="N20" s="320">
        <f>'79+520 MJB RHS'!H96</f>
        <v>0</v>
      </c>
      <c r="O20" s="320">
        <f>'80+154 MJB LHS'!H53</f>
        <v>0</v>
      </c>
      <c r="P20" s="320">
        <f>'80+154 MJB LHS'!I53</f>
        <v>0</v>
      </c>
      <c r="Q20" s="320">
        <f>'109+770 MJB LHS'!H74</f>
        <v>0</v>
      </c>
      <c r="R20" s="320">
        <f>'141+095 MJB LHS'!H55</f>
        <v>0</v>
      </c>
      <c r="S20" s="320">
        <f>'141+095 MJB RHS'!H55</f>
        <v>0</v>
      </c>
      <c r="T20" s="320">
        <f>'149+640 MJB LHS'!H52</f>
        <v>0</v>
      </c>
      <c r="U20" s="320"/>
      <c r="V20" s="320">
        <f>'37+418 ROB LHS'!H44</f>
        <v>0</v>
      </c>
      <c r="W20" s="320">
        <f>'37+418 ROB RHS'!H44</f>
        <v>0</v>
      </c>
      <c r="X20" s="320">
        <f>'76+371 ROB LHS'!H34</f>
        <v>0</v>
      </c>
      <c r="Y20" s="320">
        <f>'76+371 ROB RHS'!H34</f>
        <v>0</v>
      </c>
      <c r="Z20" s="320">
        <f>'171+522 ROB LHS'!H37</f>
        <v>0</v>
      </c>
      <c r="AA20" s="320">
        <f>'171+522 ROB RHS'!H38</f>
        <v>0</v>
      </c>
      <c r="AB20" s="321">
        <f>+'160+337 MJB LHS'!H35</f>
        <v>0</v>
      </c>
      <c r="AC20" s="321">
        <f>+'160+337 MJB RHS'!H35</f>
        <v>0</v>
      </c>
      <c r="AD20" s="286"/>
      <c r="AE20" s="323">
        <f t="shared" si="2"/>
        <v>0</v>
      </c>
      <c r="AF20" s="323">
        <f t="shared" si="3"/>
        <v>0</v>
      </c>
      <c r="AG20" s="287"/>
      <c r="AH20" s="287"/>
      <c r="AI20" s="287"/>
      <c r="AJ20" s="287"/>
      <c r="AK20" s="287"/>
      <c r="AL20" s="287"/>
      <c r="AM20" s="287"/>
      <c r="AN20" s="287"/>
      <c r="AO20" s="287"/>
      <c r="AP20" s="287"/>
      <c r="AQ20" s="287"/>
      <c r="AR20" s="288"/>
      <c r="AS20" s="289"/>
      <c r="AT20" s="289"/>
      <c r="AU20" s="289"/>
      <c r="AV20" s="289"/>
    </row>
    <row r="21" spans="2:48" ht="32.4" customHeight="1">
      <c r="B21" s="343" t="s">
        <v>176</v>
      </c>
      <c r="C21" s="343" t="s">
        <v>176</v>
      </c>
      <c r="D21" s="312">
        <f t="shared" si="0"/>
        <v>185</v>
      </c>
      <c r="E21" s="312">
        <f t="shared" si="1"/>
        <v>107</v>
      </c>
      <c r="F21" s="312">
        <v>78</v>
      </c>
      <c r="G21" s="312">
        <v>0</v>
      </c>
      <c r="H21" s="312">
        <f>+'77+885 BHS'!I25</f>
        <v>78</v>
      </c>
      <c r="I21" s="312">
        <f>+'109+770 MJB RHS'!I26</f>
        <v>16</v>
      </c>
      <c r="J21" s="320"/>
      <c r="K21" s="320">
        <f>'49+770 MJB RHS'!H102</f>
        <v>0</v>
      </c>
      <c r="L21" s="320">
        <f>+'58+555 MJB LHS'!K107</f>
        <v>13</v>
      </c>
      <c r="M21" s="320">
        <f>'58+555 MJB RHS'!H37</f>
        <v>0</v>
      </c>
      <c r="N21" s="320">
        <f>'79+520 MJB RHS'!H97</f>
        <v>0</v>
      </c>
      <c r="O21" s="320">
        <f>'80+154 MJB LHS'!H54</f>
        <v>0</v>
      </c>
      <c r="P21" s="320">
        <f>'80+154 MJB LHS'!I54</f>
        <v>0</v>
      </c>
      <c r="Q21" s="320">
        <f>'109+770 MJB LHS'!H75</f>
        <v>0</v>
      </c>
      <c r="R21" s="320">
        <f>'141+095 MJB LHS'!H56</f>
        <v>0</v>
      </c>
      <c r="S21" s="320">
        <f>'141+095 MJB RHS'!H56</f>
        <v>0</v>
      </c>
      <c r="T21" s="320">
        <f>'149+640 MJB LHS'!H53</f>
        <v>0</v>
      </c>
      <c r="U21" s="320"/>
      <c r="V21" s="320">
        <f>'37+418 ROB LHS'!H45</f>
        <v>0</v>
      </c>
      <c r="W21" s="320">
        <f>'37+418 ROB RHS'!H45</f>
        <v>0</v>
      </c>
      <c r="X21" s="320">
        <f>'76+371 ROB LHS'!H35</f>
        <v>0</v>
      </c>
      <c r="Y21" s="320">
        <f>'76+371 ROB RHS'!H35</f>
        <v>0</v>
      </c>
      <c r="Z21" s="320">
        <f>'171+522 ROB LHS'!H38</f>
        <v>0</v>
      </c>
      <c r="AA21" s="320">
        <f>'171+522 ROB RHS'!H39</f>
        <v>0</v>
      </c>
      <c r="AB21" s="321">
        <f>+'160+337 MJB LHS'!H36</f>
        <v>0</v>
      </c>
      <c r="AC21" s="321">
        <f>+'160+337 MJB RHS'!H36</f>
        <v>0</v>
      </c>
      <c r="AD21" s="286"/>
      <c r="AE21" s="323">
        <f t="shared" si="2"/>
        <v>107</v>
      </c>
      <c r="AF21" s="323">
        <f t="shared" si="3"/>
        <v>0</v>
      </c>
      <c r="AG21" s="287"/>
      <c r="AH21" s="287"/>
      <c r="AI21" s="287"/>
      <c r="AJ21" s="287"/>
      <c r="AK21" s="287"/>
      <c r="AL21" s="287"/>
      <c r="AM21" s="287"/>
      <c r="AN21" s="287"/>
      <c r="AO21" s="287"/>
      <c r="AP21" s="287"/>
      <c r="AQ21" s="287"/>
      <c r="AR21" s="288"/>
      <c r="AS21" s="289"/>
      <c r="AT21" s="289"/>
      <c r="AU21" s="289"/>
      <c r="AV21" s="289"/>
    </row>
    <row r="22" spans="2:48" s="318" customFormat="1" ht="39.6" customHeight="1">
      <c r="B22" s="343" t="s">
        <v>178</v>
      </c>
      <c r="C22" s="343" t="s">
        <v>178</v>
      </c>
      <c r="D22" s="312">
        <f t="shared" si="0"/>
        <v>775</v>
      </c>
      <c r="E22" s="312">
        <f t="shared" si="1"/>
        <v>499</v>
      </c>
      <c r="F22" s="312">
        <v>276</v>
      </c>
      <c r="G22" s="312">
        <v>0</v>
      </c>
      <c r="H22" s="312"/>
      <c r="I22" s="312"/>
      <c r="J22" s="312"/>
      <c r="K22" s="312">
        <f>'49+770 MJB RHS'!H103</f>
        <v>0</v>
      </c>
      <c r="L22" s="312">
        <f>'58+555 MJB LHS'!H42</f>
        <v>50</v>
      </c>
      <c r="M22" s="312">
        <f>'58+555 MJB RHS'!H38</f>
        <v>0</v>
      </c>
      <c r="N22" s="312">
        <f>'79+520 MJB RHS'!H98</f>
        <v>0</v>
      </c>
      <c r="O22" s="312">
        <f>'80+154 MJB LHS'!H55</f>
        <v>0</v>
      </c>
      <c r="P22" s="312">
        <f>'80+154 MJB RHS'!H41</f>
        <v>0</v>
      </c>
      <c r="Q22" s="312">
        <f>'109+770 MJB LHS'!H76</f>
        <v>27</v>
      </c>
      <c r="R22" s="312">
        <f>'141+095 MJB LHS'!H57</f>
        <v>0</v>
      </c>
      <c r="S22" s="312">
        <f>'141+095 MJB RHS'!H57</f>
        <v>0</v>
      </c>
      <c r="T22" s="312">
        <f>'149+640 MJB LHS'!H54</f>
        <v>0</v>
      </c>
      <c r="U22" s="312"/>
      <c r="V22" s="312">
        <f>'37+418 ROB LHS'!H46</f>
        <v>27</v>
      </c>
      <c r="W22" s="312">
        <f>'37+418 ROB RHS'!H46</f>
        <v>27</v>
      </c>
      <c r="X22" s="312">
        <f>'76+371 ROB LHS'!H36</f>
        <v>91</v>
      </c>
      <c r="Y22" s="312">
        <f>'76+371 ROB RHS'!H36</f>
        <v>91</v>
      </c>
      <c r="Z22" s="312">
        <f>'171+522 ROB LHS'!H39</f>
        <v>27</v>
      </c>
      <c r="AA22" s="312">
        <f>'171+522 ROB RHS'!H40</f>
        <v>27</v>
      </c>
      <c r="AB22" s="313">
        <f>+'160+337 MJB LHS'!H37</f>
        <v>66</v>
      </c>
      <c r="AC22" s="313">
        <f>+'160+337 MJB RHS'!H37</f>
        <v>66</v>
      </c>
      <c r="AD22" s="314"/>
      <c r="AE22" s="323">
        <f t="shared" si="2"/>
        <v>499</v>
      </c>
      <c r="AF22" s="323">
        <f t="shared" si="3"/>
        <v>0</v>
      </c>
      <c r="AG22" s="315"/>
      <c r="AH22" s="315"/>
      <c r="AI22" s="315"/>
      <c r="AJ22" s="315"/>
      <c r="AK22" s="315"/>
      <c r="AL22" s="315"/>
      <c r="AM22" s="315"/>
      <c r="AN22" s="315"/>
      <c r="AO22" s="315"/>
      <c r="AP22" s="315"/>
      <c r="AQ22" s="315"/>
      <c r="AR22" s="316"/>
      <c r="AS22" s="317"/>
      <c r="AT22" s="317"/>
      <c r="AU22" s="317"/>
      <c r="AV22" s="317"/>
    </row>
    <row r="23" spans="2:48" ht="26.85">
      <c r="B23" s="343" t="s">
        <v>180</v>
      </c>
      <c r="C23" s="343" t="s">
        <v>180</v>
      </c>
      <c r="D23" s="312">
        <f t="shared" si="0"/>
        <v>47</v>
      </c>
      <c r="E23" s="312">
        <f t="shared" si="1"/>
        <v>9</v>
      </c>
      <c r="F23" s="312">
        <v>38</v>
      </c>
      <c r="G23" s="312">
        <v>0</v>
      </c>
      <c r="H23" s="312"/>
      <c r="I23" s="312"/>
      <c r="J23" s="320"/>
      <c r="K23" s="320">
        <f>'49+770 MJB RHS'!H104</f>
        <v>0</v>
      </c>
      <c r="L23" s="320">
        <f>'58+555 MJB LHS'!H43</f>
        <v>0</v>
      </c>
      <c r="M23" s="320">
        <f>'58+555 MJB RHS'!H39</f>
        <v>0</v>
      </c>
      <c r="N23" s="320">
        <f>'79+520 MJB RHS'!H99</f>
        <v>0</v>
      </c>
      <c r="O23" s="320">
        <f>'80+154 MJB LHS'!H56</f>
        <v>0</v>
      </c>
      <c r="P23" s="320">
        <f>'80+154 MJB LHS'!I56</f>
        <v>0</v>
      </c>
      <c r="Q23" s="320">
        <f>'109+770 MJB LHS'!H77</f>
        <v>0</v>
      </c>
      <c r="R23" s="320">
        <f>'141+095 MJB LHS'!H58</f>
        <v>0</v>
      </c>
      <c r="S23" s="320">
        <f>'141+095 MJB RHS'!H58</f>
        <v>0</v>
      </c>
      <c r="T23" s="320">
        <f>'149+640 MJB LHS'!H55</f>
        <v>0</v>
      </c>
      <c r="U23" s="320"/>
      <c r="V23" s="320">
        <f>'37+418 ROB LHS'!H47</f>
        <v>4</v>
      </c>
      <c r="W23" s="320">
        <f>'37+418 ROB RHS'!H47</f>
        <v>4</v>
      </c>
      <c r="X23" s="320">
        <f>'76+371 ROB LHS'!H37</f>
        <v>0</v>
      </c>
      <c r="Y23" s="320">
        <f>'76+371 ROB RHS'!H37</f>
        <v>0</v>
      </c>
      <c r="Z23" s="320">
        <f>'171+522 ROB LHS'!H40</f>
        <v>1</v>
      </c>
      <c r="AA23" s="320">
        <f>'171+522 ROB RHS'!H41</f>
        <v>0</v>
      </c>
      <c r="AB23" s="321">
        <f>+'160+337 MJB LHS'!H38</f>
        <v>0</v>
      </c>
      <c r="AC23" s="321">
        <f>+'160+337 MJB RHS'!H38</f>
        <v>0</v>
      </c>
      <c r="AD23" s="286"/>
      <c r="AE23" s="323">
        <f t="shared" si="2"/>
        <v>9</v>
      </c>
      <c r="AF23" s="323">
        <f t="shared" si="3"/>
        <v>0</v>
      </c>
      <c r="AG23" s="287"/>
      <c r="AH23" s="287"/>
      <c r="AI23" s="287"/>
      <c r="AJ23" s="287"/>
      <c r="AK23" s="287"/>
      <c r="AL23" s="287"/>
      <c r="AM23" s="287"/>
      <c r="AN23" s="287"/>
      <c r="AO23" s="287"/>
      <c r="AP23" s="287"/>
      <c r="AQ23" s="287"/>
      <c r="AR23" s="288"/>
      <c r="AS23" s="289"/>
      <c r="AT23" s="289"/>
      <c r="AU23" s="289"/>
      <c r="AV23" s="289"/>
    </row>
    <row r="24" spans="2:48" ht="26.85">
      <c r="B24" s="343" t="s">
        <v>182</v>
      </c>
      <c r="C24" s="343" t="s">
        <v>182</v>
      </c>
      <c r="D24" s="312">
        <f t="shared" si="0"/>
        <v>0</v>
      </c>
      <c r="E24" s="312">
        <f t="shared" si="1"/>
        <v>0</v>
      </c>
      <c r="F24" s="312">
        <v>0</v>
      </c>
      <c r="G24" s="312">
        <v>0</v>
      </c>
      <c r="H24" s="312"/>
      <c r="I24" s="312"/>
      <c r="J24" s="320"/>
      <c r="K24" s="320">
        <f>'49+770 MJB RHS'!H105</f>
        <v>0</v>
      </c>
      <c r="L24" s="320">
        <f>'58+555 MJB LHS'!H44</f>
        <v>0</v>
      </c>
      <c r="M24" s="320">
        <f>'58+555 MJB RHS'!H40</f>
        <v>0</v>
      </c>
      <c r="N24" s="320">
        <f>'79+520 MJB RHS'!H100</f>
        <v>0</v>
      </c>
      <c r="O24" s="320">
        <f>'80+154 MJB LHS'!H57</f>
        <v>0</v>
      </c>
      <c r="P24" s="320">
        <f>'80+154 MJB LHS'!I57</f>
        <v>0</v>
      </c>
      <c r="Q24" s="320">
        <f>'109+770 MJB LHS'!H78</f>
        <v>0</v>
      </c>
      <c r="R24" s="320">
        <f>'141+095 MJB LHS'!H59</f>
        <v>0</v>
      </c>
      <c r="S24" s="320">
        <f>'141+095 MJB RHS'!H59</f>
        <v>0</v>
      </c>
      <c r="T24" s="320">
        <f>'149+640 MJB LHS'!H56</f>
        <v>0</v>
      </c>
      <c r="U24" s="320"/>
      <c r="V24" s="320">
        <f>'37+418 ROB LHS'!H48</f>
        <v>0</v>
      </c>
      <c r="W24" s="320">
        <f>'37+418 ROB RHS'!H48</f>
        <v>0</v>
      </c>
      <c r="X24" s="320">
        <f>'76+371 ROB LHS'!H38</f>
        <v>0</v>
      </c>
      <c r="Y24" s="320">
        <f>'76+371 ROB RHS'!H38</f>
        <v>0</v>
      </c>
      <c r="Z24" s="320">
        <f>'171+522 ROB LHS'!H41</f>
        <v>0</v>
      </c>
      <c r="AA24" s="320">
        <f>'171+522 ROB RHS'!H42</f>
        <v>0</v>
      </c>
      <c r="AB24" s="321">
        <f>+'160+337 MJB LHS'!H39</f>
        <v>0</v>
      </c>
      <c r="AC24" s="321">
        <f>+'160+337 MJB RHS'!H39</f>
        <v>0</v>
      </c>
      <c r="AD24" s="286"/>
      <c r="AE24" s="323">
        <f t="shared" si="2"/>
        <v>0</v>
      </c>
      <c r="AF24" s="323">
        <f t="shared" si="3"/>
        <v>0</v>
      </c>
      <c r="AG24" s="287"/>
      <c r="AH24" s="287"/>
      <c r="AI24" s="287"/>
      <c r="AJ24" s="287"/>
      <c r="AK24" s="287"/>
      <c r="AL24" s="287"/>
      <c r="AM24" s="287"/>
      <c r="AN24" s="287"/>
      <c r="AO24" s="287"/>
      <c r="AP24" s="287"/>
      <c r="AQ24" s="287"/>
      <c r="AR24" s="288"/>
      <c r="AS24" s="289"/>
      <c r="AT24" s="289"/>
      <c r="AU24" s="289"/>
      <c r="AV24" s="289"/>
    </row>
    <row r="25" spans="2:48" ht="26.85">
      <c r="B25" s="343" t="s">
        <v>184</v>
      </c>
      <c r="C25" s="343" t="s">
        <v>184</v>
      </c>
      <c r="D25" s="312">
        <f t="shared" si="0"/>
        <v>70</v>
      </c>
      <c r="E25" s="312">
        <f t="shared" si="1"/>
        <v>62</v>
      </c>
      <c r="F25" s="312">
        <v>8</v>
      </c>
      <c r="G25" s="312">
        <v>0</v>
      </c>
      <c r="H25" s="312">
        <f>+'77+885 BHS'!I27</f>
        <v>24</v>
      </c>
      <c r="I25" s="312">
        <f>+'109+770 MJB RHS'!I22</f>
        <v>38</v>
      </c>
      <c r="J25" s="320"/>
      <c r="K25" s="320">
        <f>'49+770 MJB RHS'!H106</f>
        <v>0</v>
      </c>
      <c r="L25" s="320">
        <f>'58+555 MJB LHS'!H45</f>
        <v>0</v>
      </c>
      <c r="M25" s="320">
        <f>'58+555 MJB RHS'!H41</f>
        <v>0</v>
      </c>
      <c r="N25" s="320">
        <f>'79+520 MJB RHS'!H101</f>
        <v>0</v>
      </c>
      <c r="O25" s="320">
        <f>'80+154 MJB LHS'!H58</f>
        <v>0</v>
      </c>
      <c r="P25" s="320">
        <f>'80+154 MJB LHS'!I58</f>
        <v>0</v>
      </c>
      <c r="Q25" s="320">
        <f>'109+770 MJB LHS'!H79</f>
        <v>0</v>
      </c>
      <c r="R25" s="320">
        <f>'141+095 MJB LHS'!H60</f>
        <v>0</v>
      </c>
      <c r="S25" s="320">
        <f>'141+095 MJB RHS'!H60</f>
        <v>0</v>
      </c>
      <c r="T25" s="320">
        <f>'149+640 MJB LHS'!H57</f>
        <v>0</v>
      </c>
      <c r="U25" s="320"/>
      <c r="V25" s="320">
        <f>'37+418 ROB LHS'!H49</f>
        <v>0</v>
      </c>
      <c r="W25" s="320">
        <f>'37+418 ROB RHS'!H49</f>
        <v>0</v>
      </c>
      <c r="X25" s="320">
        <f>'76+371 ROB LHS'!H39</f>
        <v>0</v>
      </c>
      <c r="Y25" s="320">
        <f>'76+371 ROB RHS'!H39</f>
        <v>0</v>
      </c>
      <c r="Z25" s="320">
        <f>'171+522 ROB LHS'!H42</f>
        <v>0</v>
      </c>
      <c r="AA25" s="320">
        <f>'171+522 ROB RHS'!H43</f>
        <v>0</v>
      </c>
      <c r="AB25" s="321">
        <f>+'160+337 MJB LHS'!H40</f>
        <v>0</v>
      </c>
      <c r="AC25" s="321">
        <f>+'160+337 MJB RHS'!H40</f>
        <v>0</v>
      </c>
      <c r="AD25" s="286"/>
      <c r="AE25" s="323">
        <f t="shared" si="2"/>
        <v>62</v>
      </c>
      <c r="AF25" s="323">
        <f t="shared" si="3"/>
        <v>0</v>
      </c>
      <c r="AG25" s="287"/>
      <c r="AH25" s="287"/>
      <c r="AI25" s="287"/>
      <c r="AJ25" s="287"/>
      <c r="AK25" s="287"/>
      <c r="AL25" s="287"/>
      <c r="AM25" s="287"/>
      <c r="AN25" s="287"/>
      <c r="AO25" s="287"/>
      <c r="AP25" s="287"/>
      <c r="AQ25" s="287"/>
      <c r="AR25" s="288"/>
      <c r="AS25" s="289"/>
      <c r="AT25" s="289"/>
      <c r="AU25" s="289"/>
      <c r="AV25" s="289"/>
    </row>
    <row r="26" spans="2:48" ht="26.85">
      <c r="B26" s="343" t="s">
        <v>186</v>
      </c>
      <c r="C26" s="343" t="s">
        <v>186</v>
      </c>
      <c r="D26" s="312">
        <f t="shared" si="0"/>
        <v>22</v>
      </c>
      <c r="E26" s="312">
        <f t="shared" si="1"/>
        <v>20</v>
      </c>
      <c r="F26" s="312">
        <v>2</v>
      </c>
      <c r="G26" s="312">
        <v>0</v>
      </c>
      <c r="H26" s="312"/>
      <c r="I26" s="312"/>
      <c r="J26" s="320"/>
      <c r="K26" s="320">
        <f>'49+770 MJB RHS'!H107</f>
        <v>0</v>
      </c>
      <c r="L26" s="320">
        <f>'58+555 MJB LHS'!H46</f>
        <v>0</v>
      </c>
      <c r="M26" s="320">
        <f>'58+555 MJB RHS'!H42</f>
        <v>0</v>
      </c>
      <c r="N26" s="320">
        <f>'79+520 MJB RHS'!H102</f>
        <v>0</v>
      </c>
      <c r="O26" s="320">
        <f>'80+154 MJB LHS'!H59</f>
        <v>0</v>
      </c>
      <c r="P26" s="320">
        <f>'80+154 MJB LHS'!I59</f>
        <v>0</v>
      </c>
      <c r="Q26" s="320">
        <f>'109+770 MJB LHS'!H80</f>
        <v>0</v>
      </c>
      <c r="R26" s="320">
        <f>'141+095 MJB LHS'!H61</f>
        <v>0</v>
      </c>
      <c r="S26" s="320">
        <f>'141+095 MJB RHS'!H61</f>
        <v>0</v>
      </c>
      <c r="T26" s="320">
        <f>'149+640 MJB LHS'!H58</f>
        <v>0</v>
      </c>
      <c r="U26" s="320"/>
      <c r="V26" s="320">
        <f>'37+418 ROB LHS'!H50</f>
        <v>10</v>
      </c>
      <c r="W26" s="320">
        <f>'37+418 ROB RHS'!H50</f>
        <v>10</v>
      </c>
      <c r="X26" s="320">
        <f>'76+371 ROB LHS'!H40</f>
        <v>0</v>
      </c>
      <c r="Y26" s="320">
        <f>'76+371 ROB RHS'!H40</f>
        <v>0</v>
      </c>
      <c r="Z26" s="320">
        <f>'171+522 ROB LHS'!H43</f>
        <v>0</v>
      </c>
      <c r="AA26" s="320">
        <f>'171+522 ROB RHS'!H44</f>
        <v>0</v>
      </c>
      <c r="AB26" s="321">
        <f>+'160+337 MJB LHS'!H41</f>
        <v>0</v>
      </c>
      <c r="AC26" s="321">
        <f>+'160+337 MJB RHS'!H41</f>
        <v>0</v>
      </c>
      <c r="AD26" s="286"/>
      <c r="AE26" s="323">
        <f t="shared" si="2"/>
        <v>20</v>
      </c>
      <c r="AF26" s="323">
        <f t="shared" si="3"/>
        <v>0</v>
      </c>
      <c r="AG26" s="287"/>
      <c r="AH26" s="287"/>
      <c r="AI26" s="287"/>
      <c r="AJ26" s="287"/>
      <c r="AK26" s="287"/>
      <c r="AL26" s="287"/>
      <c r="AM26" s="287"/>
      <c r="AN26" s="287"/>
      <c r="AO26" s="287"/>
      <c r="AP26" s="287"/>
      <c r="AQ26" s="287"/>
      <c r="AR26" s="288"/>
      <c r="AS26" s="289"/>
      <c r="AT26" s="289"/>
      <c r="AU26" s="289"/>
      <c r="AV26" s="289"/>
    </row>
    <row r="27" spans="2:48" ht="26.85">
      <c r="B27" s="343" t="s">
        <v>188</v>
      </c>
      <c r="C27" s="343" t="s">
        <v>188</v>
      </c>
      <c r="D27" s="312">
        <f t="shared" si="0"/>
        <v>5</v>
      </c>
      <c r="E27" s="312">
        <f t="shared" si="1"/>
        <v>0</v>
      </c>
      <c r="F27" s="312">
        <v>5</v>
      </c>
      <c r="G27" s="312">
        <v>0</v>
      </c>
      <c r="H27" s="312"/>
      <c r="I27" s="312"/>
      <c r="J27" s="320"/>
      <c r="K27" s="320">
        <f>'49+770 MJB RHS'!H108</f>
        <v>0</v>
      </c>
      <c r="L27" s="320">
        <f>'58+555 MJB LHS'!H47</f>
        <v>0</v>
      </c>
      <c r="M27" s="320">
        <f>'58+555 MJB RHS'!H43</f>
        <v>0</v>
      </c>
      <c r="N27" s="320">
        <f>'79+520 MJB RHS'!H103</f>
        <v>0</v>
      </c>
      <c r="O27" s="320">
        <f>'80+154 MJB LHS'!H60</f>
        <v>0</v>
      </c>
      <c r="P27" s="320">
        <f>'80+154 MJB LHS'!I60</f>
        <v>0</v>
      </c>
      <c r="Q27" s="320">
        <f>'109+770 MJB LHS'!H81</f>
        <v>0</v>
      </c>
      <c r="R27" s="320">
        <f>'141+095 MJB LHS'!H62</f>
        <v>0</v>
      </c>
      <c r="S27" s="320">
        <f>'141+095 MJB RHS'!H62</f>
        <v>0</v>
      </c>
      <c r="T27" s="320">
        <f>'149+640 MJB LHS'!H59</f>
        <v>0</v>
      </c>
      <c r="U27" s="320"/>
      <c r="V27" s="320">
        <f>'37+418 ROB LHS'!H51</f>
        <v>0</v>
      </c>
      <c r="W27" s="320">
        <f>'37+418 ROB RHS'!H51</f>
        <v>0</v>
      </c>
      <c r="X27" s="320">
        <f>'76+371 ROB LHS'!H41</f>
        <v>0</v>
      </c>
      <c r="Y27" s="320">
        <f>'76+371 ROB RHS'!H41</f>
        <v>0</v>
      </c>
      <c r="Z27" s="320">
        <f>'171+522 ROB LHS'!H44</f>
        <v>0</v>
      </c>
      <c r="AA27" s="320">
        <f>'171+522 ROB RHS'!H45</f>
        <v>0</v>
      </c>
      <c r="AB27" s="321">
        <f>+'160+337 MJB LHS'!H42</f>
        <v>0</v>
      </c>
      <c r="AC27" s="321">
        <f>+'160+337 MJB RHS'!H42</f>
        <v>0</v>
      </c>
      <c r="AD27" s="286"/>
      <c r="AE27" s="323">
        <f t="shared" si="2"/>
        <v>0</v>
      </c>
      <c r="AF27" s="323">
        <f t="shared" si="3"/>
        <v>0</v>
      </c>
      <c r="AG27" s="287"/>
      <c r="AH27" s="287"/>
      <c r="AI27" s="287"/>
      <c r="AJ27" s="287"/>
      <c r="AK27" s="287"/>
      <c r="AL27" s="287"/>
      <c r="AM27" s="287"/>
      <c r="AN27" s="287"/>
      <c r="AO27" s="287"/>
      <c r="AP27" s="287"/>
      <c r="AQ27" s="287"/>
      <c r="AR27" s="288"/>
      <c r="AS27" s="289"/>
      <c r="AT27" s="289"/>
      <c r="AU27" s="289"/>
      <c r="AV27" s="289"/>
    </row>
    <row r="28" spans="2:48" ht="26.85">
      <c r="B28" s="343" t="s">
        <v>190</v>
      </c>
      <c r="C28" s="343" t="s">
        <v>190</v>
      </c>
      <c r="D28" s="312">
        <f t="shared" si="0"/>
        <v>0</v>
      </c>
      <c r="E28" s="312">
        <f t="shared" si="1"/>
        <v>0</v>
      </c>
      <c r="F28" s="312">
        <v>0</v>
      </c>
      <c r="G28" s="312">
        <v>0</v>
      </c>
      <c r="H28" s="312"/>
      <c r="I28" s="312"/>
      <c r="J28" s="320"/>
      <c r="K28" s="320">
        <f>'49+770 MJB RHS'!H109</f>
        <v>0</v>
      </c>
      <c r="L28" s="320">
        <f>'58+555 MJB LHS'!H48</f>
        <v>0</v>
      </c>
      <c r="M28" s="320">
        <f>'58+555 MJB RHS'!H44</f>
        <v>0</v>
      </c>
      <c r="N28" s="320">
        <f>'79+520 MJB RHS'!H104</f>
        <v>0</v>
      </c>
      <c r="O28" s="320">
        <f>'80+154 MJB LHS'!H61</f>
        <v>0</v>
      </c>
      <c r="P28" s="320">
        <f>'80+154 MJB LHS'!I61</f>
        <v>0</v>
      </c>
      <c r="Q28" s="320">
        <f>'109+770 MJB LHS'!H82</f>
        <v>0</v>
      </c>
      <c r="R28" s="320">
        <f>'141+095 MJB LHS'!H63</f>
        <v>0</v>
      </c>
      <c r="S28" s="320">
        <f>'141+095 MJB RHS'!H63</f>
        <v>0</v>
      </c>
      <c r="T28" s="320">
        <f>'149+640 MJB LHS'!H60</f>
        <v>0</v>
      </c>
      <c r="U28" s="320"/>
      <c r="V28" s="320">
        <f>'37+418 ROB LHS'!H52</f>
        <v>0</v>
      </c>
      <c r="W28" s="320">
        <f>'37+418 ROB RHS'!H52</f>
        <v>0</v>
      </c>
      <c r="X28" s="320">
        <f>'76+371 ROB LHS'!H42</f>
        <v>0</v>
      </c>
      <c r="Y28" s="320">
        <f>'76+371 ROB RHS'!H42</f>
        <v>0</v>
      </c>
      <c r="Z28" s="320">
        <f>'171+522 ROB LHS'!H45</f>
        <v>0</v>
      </c>
      <c r="AA28" s="320">
        <f>'171+522 ROB RHS'!H46</f>
        <v>0</v>
      </c>
      <c r="AB28" s="321">
        <f>+'160+337 MJB LHS'!H43</f>
        <v>0</v>
      </c>
      <c r="AC28" s="321">
        <f>+'160+337 MJB RHS'!H43</f>
        <v>0</v>
      </c>
      <c r="AD28" s="286"/>
      <c r="AE28" s="323">
        <f t="shared" si="2"/>
        <v>0</v>
      </c>
      <c r="AF28" s="323">
        <f t="shared" si="3"/>
        <v>0</v>
      </c>
      <c r="AG28" s="287"/>
      <c r="AH28" s="287"/>
      <c r="AI28" s="287"/>
      <c r="AJ28" s="287"/>
      <c r="AK28" s="287"/>
      <c r="AL28" s="287"/>
      <c r="AM28" s="287"/>
      <c r="AN28" s="287"/>
      <c r="AO28" s="287"/>
      <c r="AP28" s="287"/>
      <c r="AQ28" s="287"/>
      <c r="AR28" s="288"/>
      <c r="AS28" s="289"/>
      <c r="AT28" s="289"/>
      <c r="AU28" s="289"/>
      <c r="AV28" s="289"/>
    </row>
    <row r="29" spans="2:48" ht="26.85">
      <c r="B29" s="343" t="s">
        <v>192</v>
      </c>
      <c r="C29" s="343" t="s">
        <v>192</v>
      </c>
      <c r="D29" s="312">
        <f t="shared" si="0"/>
        <v>76</v>
      </c>
      <c r="E29" s="312">
        <f t="shared" si="1"/>
        <v>0</v>
      </c>
      <c r="F29" s="312">
        <v>49</v>
      </c>
      <c r="G29" s="312">
        <v>27</v>
      </c>
      <c r="H29" s="312"/>
      <c r="I29" s="312"/>
      <c r="J29" s="320"/>
      <c r="K29" s="320">
        <f>'49+770 MJB RHS'!H110</f>
        <v>0</v>
      </c>
      <c r="L29" s="320">
        <f>'58+555 MJB LHS'!H49</f>
        <v>0</v>
      </c>
      <c r="M29" s="320">
        <f>'58+555 MJB RHS'!H45</f>
        <v>0</v>
      </c>
      <c r="N29" s="320">
        <f>'79+520 MJB RHS'!H105</f>
        <v>0</v>
      </c>
      <c r="O29" s="320">
        <f>'80+154 MJB LHS'!H62</f>
        <v>0</v>
      </c>
      <c r="P29" s="320">
        <f>'80+154 MJB LHS'!I62</f>
        <v>0</v>
      </c>
      <c r="Q29" s="320">
        <f>'109+770 MJB LHS'!H83</f>
        <v>0</v>
      </c>
      <c r="R29" s="320">
        <f>'141+095 MJB LHS'!H64</f>
        <v>0</v>
      </c>
      <c r="S29" s="320">
        <f>'141+095 MJB RHS'!H64</f>
        <v>0</v>
      </c>
      <c r="T29" s="320">
        <f>'149+640 MJB LHS'!H61</f>
        <v>0</v>
      </c>
      <c r="U29" s="320"/>
      <c r="V29" s="320">
        <f>'37+418 ROB LHS'!H53</f>
        <v>0</v>
      </c>
      <c r="W29" s="320">
        <f>'37+418 ROB RHS'!H53</f>
        <v>0</v>
      </c>
      <c r="X29" s="320">
        <f>'76+371 ROB LHS'!H43</f>
        <v>0</v>
      </c>
      <c r="Y29" s="320">
        <f>'76+371 ROB RHS'!H43</f>
        <v>0</v>
      </c>
      <c r="Z29" s="320">
        <f>'171+522 ROB LHS'!H46</f>
        <v>0</v>
      </c>
      <c r="AA29" s="320">
        <f>'171+522 ROB RHS'!H47</f>
        <v>0</v>
      </c>
      <c r="AB29" s="321">
        <f>+'160+337 MJB LHS'!H44</f>
        <v>0</v>
      </c>
      <c r="AC29" s="321">
        <f>+'160+337 MJB RHS'!H44</f>
        <v>0</v>
      </c>
      <c r="AD29" s="286"/>
      <c r="AE29" s="323">
        <f t="shared" si="2"/>
        <v>0</v>
      </c>
      <c r="AF29" s="323">
        <f t="shared" si="3"/>
        <v>0</v>
      </c>
      <c r="AG29" s="287"/>
      <c r="AH29" s="287"/>
      <c r="AI29" s="287"/>
      <c r="AJ29" s="287"/>
      <c r="AK29" s="287"/>
      <c r="AL29" s="287"/>
      <c r="AM29" s="287"/>
      <c r="AN29" s="287"/>
      <c r="AO29" s="287"/>
      <c r="AP29" s="287"/>
      <c r="AQ29" s="287"/>
      <c r="AR29" s="288"/>
      <c r="AS29" s="289"/>
      <c r="AT29" s="289"/>
      <c r="AU29" s="289"/>
      <c r="AV29" s="289"/>
    </row>
    <row r="30" spans="2:48" ht="49.45" customHeight="1">
      <c r="B30" s="343" t="s">
        <v>194</v>
      </c>
      <c r="C30" s="343" t="s">
        <v>194</v>
      </c>
      <c r="D30" s="312">
        <f t="shared" si="0"/>
        <v>493</v>
      </c>
      <c r="E30" s="312">
        <f t="shared" si="1"/>
        <v>110</v>
      </c>
      <c r="F30" s="312">
        <v>205</v>
      </c>
      <c r="G30" s="312">
        <v>178</v>
      </c>
      <c r="H30" s="312"/>
      <c r="I30" s="312"/>
      <c r="J30" s="320"/>
      <c r="K30" s="320">
        <f>'49+770 MJB RHS'!H111</f>
        <v>0</v>
      </c>
      <c r="L30" s="320">
        <f>'58+555 MJB LHS'!H50</f>
        <v>0</v>
      </c>
      <c r="M30" s="320">
        <f>'58+555 MJB RHS'!H46</f>
        <v>0</v>
      </c>
      <c r="N30" s="320">
        <f>'79+520 MJB RHS'!H106</f>
        <v>106</v>
      </c>
      <c r="O30" s="320">
        <f>'80+154 MJB LHS'!H63</f>
        <v>0</v>
      </c>
      <c r="P30" s="320">
        <f>'80+154 MJB LHS'!I63</f>
        <v>0</v>
      </c>
      <c r="Q30" s="320">
        <f>'109+770 MJB LHS'!H84</f>
        <v>0</v>
      </c>
      <c r="R30" s="320">
        <f>'141+095 MJB LHS'!H65</f>
        <v>4</v>
      </c>
      <c r="S30" s="320">
        <f>'141+095 MJB RHS'!H65</f>
        <v>0</v>
      </c>
      <c r="T30" s="320">
        <f>'149+640 MJB LHS'!H62</f>
        <v>0</v>
      </c>
      <c r="U30" s="320"/>
      <c r="V30" s="320">
        <f>'37+418 ROB LHS'!H54</f>
        <v>0</v>
      </c>
      <c r="W30" s="320">
        <f>'37+418 ROB RHS'!H54</f>
        <v>0</v>
      </c>
      <c r="X30" s="320">
        <f>'76+371 ROB LHS'!H44</f>
        <v>0</v>
      </c>
      <c r="Y30" s="320">
        <f>'76+371 ROB RHS'!H44</f>
        <v>0</v>
      </c>
      <c r="Z30" s="320">
        <f>'171+522 ROB LHS'!H47</f>
        <v>0</v>
      </c>
      <c r="AA30" s="320">
        <f>'171+522 ROB RHS'!H48</f>
        <v>0</v>
      </c>
      <c r="AB30" s="321">
        <f>+'160+337 MJB LHS'!H45</f>
        <v>0</v>
      </c>
      <c r="AC30" s="321">
        <f>+'160+337 MJB RHS'!H45</f>
        <v>0</v>
      </c>
      <c r="AD30" s="286"/>
      <c r="AE30" s="323">
        <f t="shared" si="2"/>
        <v>110</v>
      </c>
      <c r="AF30" s="323">
        <f t="shared" si="3"/>
        <v>0</v>
      </c>
      <c r="AG30" s="287"/>
      <c r="AH30" s="287"/>
      <c r="AI30" s="287"/>
      <c r="AJ30" s="287"/>
      <c r="AK30" s="287"/>
      <c r="AL30" s="287"/>
      <c r="AM30" s="287"/>
      <c r="AN30" s="287"/>
      <c r="AO30" s="287"/>
      <c r="AP30" s="287"/>
      <c r="AQ30" s="287"/>
      <c r="AR30" s="288"/>
      <c r="AS30" s="289"/>
      <c r="AT30" s="289"/>
      <c r="AU30" s="289"/>
      <c r="AV30" s="289"/>
    </row>
    <row r="31" spans="2:48" ht="49.45" customHeight="1">
      <c r="B31" s="343" t="s">
        <v>196</v>
      </c>
      <c r="C31" s="343" t="s">
        <v>196</v>
      </c>
      <c r="D31" s="312">
        <f t="shared" si="0"/>
        <v>149</v>
      </c>
      <c r="E31" s="312">
        <f t="shared" si="1"/>
        <v>0</v>
      </c>
      <c r="F31" s="312">
        <v>97</v>
      </c>
      <c r="G31" s="312">
        <v>52</v>
      </c>
      <c r="H31" s="312"/>
      <c r="I31" s="312"/>
      <c r="J31" s="320"/>
      <c r="K31" s="320">
        <f>'49+770 MJB RHS'!H112</f>
        <v>0</v>
      </c>
      <c r="L31" s="320">
        <f>'58+555 MJB LHS'!H51</f>
        <v>0</v>
      </c>
      <c r="M31" s="320">
        <f>'58+555 MJB RHS'!H47</f>
        <v>0</v>
      </c>
      <c r="N31" s="320">
        <f>'79+520 MJB RHS'!H107</f>
        <v>0</v>
      </c>
      <c r="O31" s="320">
        <f>'80+154 MJB LHS'!H64</f>
        <v>0</v>
      </c>
      <c r="P31" s="320">
        <f>'80+154 MJB LHS'!I64</f>
        <v>0</v>
      </c>
      <c r="Q31" s="320">
        <f>'109+770 MJB LHS'!H85</f>
        <v>0</v>
      </c>
      <c r="R31" s="320">
        <f>'141+095 MJB LHS'!H66</f>
        <v>0</v>
      </c>
      <c r="S31" s="320">
        <f>'141+095 MJB RHS'!H66</f>
        <v>0</v>
      </c>
      <c r="T31" s="320">
        <f>'149+640 MJB LHS'!H63</f>
        <v>0</v>
      </c>
      <c r="U31" s="320"/>
      <c r="V31" s="320">
        <f>'37+418 ROB LHS'!H55</f>
        <v>0</v>
      </c>
      <c r="W31" s="320">
        <f>'37+418 ROB RHS'!H55</f>
        <v>0</v>
      </c>
      <c r="X31" s="320">
        <f>'76+371 ROB LHS'!H45</f>
        <v>0</v>
      </c>
      <c r="Y31" s="320">
        <f>'76+371 ROB RHS'!H45</f>
        <v>0</v>
      </c>
      <c r="Z31" s="320">
        <f>'171+522 ROB LHS'!H48</f>
        <v>0</v>
      </c>
      <c r="AA31" s="320">
        <f>'171+522 ROB RHS'!H49</f>
        <v>0</v>
      </c>
      <c r="AB31" s="321">
        <f>+'160+337 MJB LHS'!H46</f>
        <v>0</v>
      </c>
      <c r="AC31" s="321">
        <f>+'160+337 MJB RHS'!H46</f>
        <v>0</v>
      </c>
      <c r="AD31" s="286"/>
      <c r="AE31" s="323">
        <f t="shared" si="2"/>
        <v>0</v>
      </c>
      <c r="AF31" s="323">
        <f t="shared" si="3"/>
        <v>0</v>
      </c>
      <c r="AG31" s="287"/>
      <c r="AH31" s="287"/>
      <c r="AI31" s="287"/>
      <c r="AJ31" s="287"/>
      <c r="AK31" s="287"/>
      <c r="AL31" s="287"/>
      <c r="AM31" s="287"/>
      <c r="AN31" s="287"/>
      <c r="AO31" s="287"/>
      <c r="AP31" s="287"/>
      <c r="AQ31" s="287"/>
      <c r="AR31" s="288"/>
      <c r="AS31" s="289"/>
      <c r="AT31" s="289"/>
      <c r="AU31" s="289"/>
      <c r="AV31" s="289"/>
    </row>
    <row r="32" spans="2:48" ht="78.55" customHeight="1">
      <c r="B32" s="343" t="s">
        <v>55</v>
      </c>
      <c r="C32" s="343" t="s">
        <v>55</v>
      </c>
      <c r="D32" s="312">
        <f t="shared" si="0"/>
        <v>836</v>
      </c>
      <c r="E32" s="312">
        <f t="shared" si="1"/>
        <v>103</v>
      </c>
      <c r="F32" s="312">
        <v>634</v>
      </c>
      <c r="G32" s="312">
        <v>99</v>
      </c>
      <c r="H32" s="312"/>
      <c r="I32" s="312"/>
      <c r="J32" s="320">
        <f>'49+770 MJB LHS'!H83</f>
        <v>7</v>
      </c>
      <c r="K32" s="320">
        <f>'49+770 MJB RHS'!H113</f>
        <v>3</v>
      </c>
      <c r="L32" s="320">
        <f>'58+555 MJB LHS'!H52</f>
        <v>0</v>
      </c>
      <c r="M32" s="320">
        <f>'58+555 MJB RHS'!H48</f>
        <v>0</v>
      </c>
      <c r="N32" s="320">
        <f>'79+520 MJB RHS'!H108</f>
        <v>73</v>
      </c>
      <c r="O32" s="320">
        <f>'80+154 MJB LHS'!H65</f>
        <v>0</v>
      </c>
      <c r="P32" s="320">
        <f>+'80+154 MJB RHS'!K101</f>
        <v>1</v>
      </c>
      <c r="Q32" s="320">
        <f>'109+770 MJB LHS'!H86</f>
        <v>7</v>
      </c>
      <c r="R32" s="320">
        <f>'141+095 MJB LHS'!H67</f>
        <v>4</v>
      </c>
      <c r="S32" s="320">
        <f>'141+095 MJB RHS'!H67</f>
        <v>2</v>
      </c>
      <c r="T32" s="320">
        <f>'149+640 MJB LHS'!H64</f>
        <v>0</v>
      </c>
      <c r="U32" s="320">
        <f>'149+095 MJB RHS'!H52</f>
        <v>3</v>
      </c>
      <c r="V32" s="320">
        <f>'37+418 ROB LHS'!H56</f>
        <v>0</v>
      </c>
      <c r="W32" s="320">
        <f>'37+418 ROB RHS'!H56</f>
        <v>0</v>
      </c>
      <c r="X32" s="320">
        <f>'76+371 ROB LHS'!H46</f>
        <v>0</v>
      </c>
      <c r="Y32" s="320">
        <f>'76+371 ROB RHS'!H46</f>
        <v>0</v>
      </c>
      <c r="Z32" s="320">
        <f>'171+522 ROB LHS'!H49</f>
        <v>0</v>
      </c>
      <c r="AA32" s="320">
        <f>'171+522 ROB RHS'!H50</f>
        <v>3</v>
      </c>
      <c r="AB32" s="321">
        <f>+'160+337 MJB LHS'!H47</f>
        <v>0</v>
      </c>
      <c r="AC32" s="321">
        <f>+'160+337 MJB RHS'!H47</f>
        <v>0</v>
      </c>
      <c r="AD32" s="286"/>
      <c r="AE32" s="323">
        <f t="shared" si="2"/>
        <v>103</v>
      </c>
      <c r="AF32" s="323">
        <f t="shared" si="3"/>
        <v>0</v>
      </c>
      <c r="AG32" s="287"/>
      <c r="AH32" s="287"/>
      <c r="AI32" s="287"/>
      <c r="AJ32" s="287"/>
      <c r="AK32" s="287"/>
      <c r="AL32" s="287"/>
      <c r="AM32" s="287"/>
      <c r="AN32" s="287"/>
      <c r="AO32" s="287"/>
      <c r="AP32" s="287"/>
      <c r="AQ32" s="287"/>
      <c r="AR32" s="288"/>
      <c r="AS32" s="289"/>
      <c r="AT32" s="289"/>
      <c r="AU32" s="289"/>
      <c r="AV32" s="289"/>
    </row>
    <row r="33" spans="2:48" ht="26.85">
      <c r="B33" s="343" t="s">
        <v>199</v>
      </c>
      <c r="C33" s="343" t="s">
        <v>199</v>
      </c>
      <c r="D33" s="312">
        <f t="shared" si="0"/>
        <v>245</v>
      </c>
      <c r="E33" s="312">
        <f t="shared" si="1"/>
        <v>110</v>
      </c>
      <c r="F33" s="312">
        <v>25</v>
      </c>
      <c r="G33" s="312">
        <v>110</v>
      </c>
      <c r="H33" s="312"/>
      <c r="I33" s="312"/>
      <c r="J33" s="320"/>
      <c r="K33" s="320">
        <f>'49+770 MJB RHS'!H114</f>
        <v>0</v>
      </c>
      <c r="L33" s="320">
        <f>'58+555 MJB LHS'!H53</f>
        <v>0</v>
      </c>
      <c r="M33" s="320">
        <f>'58+555 MJB RHS'!H49</f>
        <v>0</v>
      </c>
      <c r="N33" s="320">
        <f>'79+520 MJB RHS'!H109</f>
        <v>106</v>
      </c>
      <c r="O33" s="320">
        <f>'80+154 MJB LHS'!H66</f>
        <v>0</v>
      </c>
      <c r="P33" s="320">
        <f>'80+154 MJB LHS'!I66</f>
        <v>0</v>
      </c>
      <c r="Q33" s="320">
        <f>'109+770 MJB LHS'!H87</f>
        <v>0</v>
      </c>
      <c r="R33" s="320">
        <f>'141+095 MJB LHS'!H68</f>
        <v>4</v>
      </c>
      <c r="S33" s="320">
        <f>'141+095 MJB RHS'!H68</f>
        <v>0</v>
      </c>
      <c r="T33" s="320">
        <f>'149+640 MJB LHS'!H65</f>
        <v>0</v>
      </c>
      <c r="U33" s="320"/>
      <c r="V33" s="320">
        <f>'37+418 ROB LHS'!H57</f>
        <v>0</v>
      </c>
      <c r="W33" s="320">
        <f>'37+418 ROB RHS'!H57</f>
        <v>0</v>
      </c>
      <c r="X33" s="320">
        <f>'76+371 ROB LHS'!H47</f>
        <v>0</v>
      </c>
      <c r="Y33" s="320">
        <f>'76+371 ROB RHS'!H47</f>
        <v>0</v>
      </c>
      <c r="Z33" s="320">
        <f>'171+522 ROB LHS'!H50</f>
        <v>0</v>
      </c>
      <c r="AA33" s="320">
        <f>'171+522 ROB RHS'!H51</f>
        <v>0</v>
      </c>
      <c r="AB33" s="321">
        <f>+'160+337 MJB LHS'!H48</f>
        <v>0</v>
      </c>
      <c r="AC33" s="321">
        <f>+'160+337 MJB RHS'!H48</f>
        <v>0</v>
      </c>
      <c r="AD33" s="286"/>
      <c r="AE33" s="323">
        <f t="shared" si="2"/>
        <v>110</v>
      </c>
      <c r="AF33" s="323">
        <f t="shared" si="3"/>
        <v>0</v>
      </c>
      <c r="AG33" s="287"/>
      <c r="AH33" s="287"/>
      <c r="AI33" s="287"/>
      <c r="AJ33" s="287"/>
      <c r="AK33" s="287"/>
      <c r="AL33" s="287"/>
      <c r="AM33" s="287"/>
      <c r="AN33" s="287"/>
      <c r="AO33" s="287"/>
      <c r="AP33" s="287"/>
      <c r="AQ33" s="287"/>
      <c r="AR33" s="288"/>
      <c r="AS33" s="289"/>
      <c r="AT33" s="289"/>
      <c r="AU33" s="289"/>
      <c r="AV33" s="289"/>
    </row>
    <row r="34" spans="2:48" ht="26.85">
      <c r="B34" s="343" t="s">
        <v>201</v>
      </c>
      <c r="C34" s="343" t="s">
        <v>201</v>
      </c>
      <c r="D34" s="312">
        <f t="shared" si="0"/>
        <v>0</v>
      </c>
      <c r="E34" s="312">
        <f t="shared" si="1"/>
        <v>0</v>
      </c>
      <c r="F34" s="312">
        <v>0</v>
      </c>
      <c r="G34" s="312">
        <v>0</v>
      </c>
      <c r="H34" s="312"/>
      <c r="I34" s="312"/>
      <c r="J34" s="320"/>
      <c r="K34" s="320">
        <f>'49+770 MJB RHS'!H115</f>
        <v>0</v>
      </c>
      <c r="L34" s="320">
        <f>'58+555 MJB LHS'!H54</f>
        <v>0</v>
      </c>
      <c r="M34" s="320">
        <f>'58+555 MJB RHS'!H50</f>
        <v>0</v>
      </c>
      <c r="N34" s="320">
        <f>'79+520 MJB RHS'!H110</f>
        <v>0</v>
      </c>
      <c r="O34" s="320">
        <f>'80+154 MJB LHS'!H67</f>
        <v>0</v>
      </c>
      <c r="P34" s="320">
        <f>'80+154 MJB LHS'!I67</f>
        <v>0</v>
      </c>
      <c r="Q34" s="320">
        <f>'109+770 MJB LHS'!H88</f>
        <v>0</v>
      </c>
      <c r="R34" s="320">
        <f>'141+095 MJB LHS'!H69</f>
        <v>0</v>
      </c>
      <c r="S34" s="320">
        <f>'141+095 MJB RHS'!H69</f>
        <v>0</v>
      </c>
      <c r="T34" s="320">
        <f>'149+640 MJB LHS'!H66</f>
        <v>0</v>
      </c>
      <c r="U34" s="320"/>
      <c r="V34" s="320">
        <f>'37+418 ROB LHS'!H58</f>
        <v>0</v>
      </c>
      <c r="W34" s="320">
        <f>'37+418 ROB RHS'!H58</f>
        <v>0</v>
      </c>
      <c r="X34" s="320">
        <f>'76+371 ROB LHS'!H48</f>
        <v>0</v>
      </c>
      <c r="Y34" s="320">
        <f>'76+371 ROB RHS'!H48</f>
        <v>0</v>
      </c>
      <c r="Z34" s="320">
        <f>'171+522 ROB LHS'!H51</f>
        <v>0</v>
      </c>
      <c r="AA34" s="320">
        <f>'171+522 ROB RHS'!H52</f>
        <v>0</v>
      </c>
      <c r="AB34" s="321">
        <f>+'160+337 MJB LHS'!H49</f>
        <v>0</v>
      </c>
      <c r="AC34" s="321">
        <f>+'160+337 MJB RHS'!H49</f>
        <v>0</v>
      </c>
      <c r="AD34" s="290"/>
      <c r="AE34" s="323">
        <f t="shared" si="2"/>
        <v>0</v>
      </c>
      <c r="AF34" s="323">
        <f t="shared" si="3"/>
        <v>0</v>
      </c>
      <c r="AG34" s="287"/>
      <c r="AH34" s="287"/>
      <c r="AI34" s="287"/>
      <c r="AJ34" s="287"/>
      <c r="AK34" s="287"/>
      <c r="AL34" s="287"/>
      <c r="AM34" s="287"/>
      <c r="AN34" s="287"/>
      <c r="AO34" s="287"/>
      <c r="AP34" s="287"/>
      <c r="AQ34" s="287"/>
      <c r="AR34" s="288"/>
      <c r="AS34" s="289"/>
      <c r="AT34" s="289"/>
      <c r="AU34" s="289"/>
      <c r="AV34" s="289"/>
    </row>
    <row r="35" spans="2:48" ht="26.85">
      <c r="B35" s="343" t="s">
        <v>203</v>
      </c>
      <c r="C35" s="343" t="s">
        <v>203</v>
      </c>
      <c r="D35" s="312">
        <f t="shared" si="0"/>
        <v>5</v>
      </c>
      <c r="E35" s="312">
        <f t="shared" si="1"/>
        <v>3</v>
      </c>
      <c r="F35" s="312">
        <v>2</v>
      </c>
      <c r="G35" s="312">
        <v>0</v>
      </c>
      <c r="H35" s="312"/>
      <c r="I35" s="312"/>
      <c r="J35" s="320"/>
      <c r="K35" s="320">
        <f>'49+770 MJB RHS'!H116</f>
        <v>1</v>
      </c>
      <c r="L35" s="320">
        <f>'58+555 MJB LHS'!H55</f>
        <v>0</v>
      </c>
      <c r="M35" s="320">
        <f>'58+555 MJB RHS'!H51</f>
        <v>0</v>
      </c>
      <c r="N35" s="320">
        <f>'79+520 MJB RHS'!H111</f>
        <v>1</v>
      </c>
      <c r="O35" s="320">
        <f>'80+154 MJB LHS'!H68</f>
        <v>0</v>
      </c>
      <c r="P35" s="320">
        <f>'80+154 MJB LHS'!I68</f>
        <v>0</v>
      </c>
      <c r="Q35" s="320">
        <f>'109+770 MJB LHS'!H89</f>
        <v>0</v>
      </c>
      <c r="R35" s="320">
        <f>'141+095 MJB LHS'!H70</f>
        <v>0</v>
      </c>
      <c r="S35" s="320">
        <f>'141+095 MJB RHS'!H70</f>
        <v>1</v>
      </c>
      <c r="T35" s="320">
        <f>'149+640 MJB LHS'!H67</f>
        <v>0</v>
      </c>
      <c r="U35" s="320"/>
      <c r="V35" s="320">
        <f>'37+418 ROB LHS'!H59</f>
        <v>0</v>
      </c>
      <c r="W35" s="320">
        <f>'37+418 ROB RHS'!H59</f>
        <v>0</v>
      </c>
      <c r="X35" s="320">
        <f>'76+371 ROB LHS'!H49</f>
        <v>0</v>
      </c>
      <c r="Y35" s="320">
        <f>'76+371 ROB RHS'!H49</f>
        <v>0</v>
      </c>
      <c r="Z35" s="320">
        <f>'171+522 ROB LHS'!H52</f>
        <v>0</v>
      </c>
      <c r="AA35" s="320">
        <f>'171+522 ROB RHS'!H53</f>
        <v>0</v>
      </c>
      <c r="AB35" s="321">
        <f>+'160+337 MJB LHS'!H50</f>
        <v>0</v>
      </c>
      <c r="AC35" s="321">
        <f>+'160+337 MJB RHS'!H50</f>
        <v>0</v>
      </c>
      <c r="AD35" s="286"/>
      <c r="AE35" s="323">
        <f t="shared" si="2"/>
        <v>3</v>
      </c>
      <c r="AF35" s="323">
        <f t="shared" si="3"/>
        <v>0</v>
      </c>
      <c r="AG35" s="287"/>
      <c r="AH35" s="287"/>
      <c r="AI35" s="287"/>
      <c r="AJ35" s="287"/>
      <c r="AK35" s="287"/>
      <c r="AL35" s="287"/>
      <c r="AM35" s="287"/>
      <c r="AN35" s="287"/>
      <c r="AO35" s="287"/>
      <c r="AP35" s="287"/>
      <c r="AQ35" s="287"/>
      <c r="AR35" s="288"/>
      <c r="AS35" s="289"/>
      <c r="AT35" s="289"/>
      <c r="AU35" s="289"/>
      <c r="AV35" s="289"/>
    </row>
    <row r="36" spans="2:48" ht="26.85">
      <c r="B36" s="343" t="s">
        <v>205</v>
      </c>
      <c r="C36" s="343" t="s">
        <v>205</v>
      </c>
      <c r="D36" s="312">
        <f t="shared" si="0"/>
        <v>0</v>
      </c>
      <c r="E36" s="312">
        <f t="shared" si="1"/>
        <v>0</v>
      </c>
      <c r="F36" s="312">
        <v>0</v>
      </c>
      <c r="G36" s="312">
        <v>0</v>
      </c>
      <c r="H36" s="312"/>
      <c r="I36" s="312"/>
      <c r="J36" s="320"/>
      <c r="K36" s="320">
        <f>'49+770 MJB RHS'!H117</f>
        <v>0</v>
      </c>
      <c r="L36" s="320">
        <f>'58+555 MJB LHS'!H56</f>
        <v>0</v>
      </c>
      <c r="M36" s="320">
        <f>'58+555 MJB RHS'!H52</f>
        <v>0</v>
      </c>
      <c r="N36" s="320">
        <f>'79+520 MJB RHS'!H112</f>
        <v>0</v>
      </c>
      <c r="O36" s="320">
        <f>'80+154 MJB LHS'!H69</f>
        <v>0</v>
      </c>
      <c r="P36" s="320">
        <f>'80+154 MJB LHS'!I69</f>
        <v>0</v>
      </c>
      <c r="Q36" s="320">
        <f>'109+770 MJB LHS'!H90</f>
        <v>0</v>
      </c>
      <c r="R36" s="320">
        <f>'141+095 MJB LHS'!H71</f>
        <v>0</v>
      </c>
      <c r="S36" s="320">
        <f>'141+095 MJB RHS'!H71</f>
        <v>0</v>
      </c>
      <c r="T36" s="320">
        <f>'149+640 MJB LHS'!H68</f>
        <v>0</v>
      </c>
      <c r="U36" s="320"/>
      <c r="V36" s="320">
        <f>'37+418 ROB LHS'!H60</f>
        <v>0</v>
      </c>
      <c r="W36" s="320">
        <f>'37+418 ROB RHS'!H60</f>
        <v>0</v>
      </c>
      <c r="X36" s="320">
        <f>'76+371 ROB LHS'!H50</f>
        <v>0</v>
      </c>
      <c r="Y36" s="320">
        <f>'76+371 ROB RHS'!H50</f>
        <v>0</v>
      </c>
      <c r="Z36" s="320">
        <f>'171+522 ROB LHS'!H53</f>
        <v>0</v>
      </c>
      <c r="AA36" s="320">
        <f>'171+522 ROB RHS'!H54</f>
        <v>0</v>
      </c>
      <c r="AB36" s="321">
        <f>+'160+337 MJB LHS'!H51</f>
        <v>0</v>
      </c>
      <c r="AC36" s="321">
        <f>+'160+337 MJB RHS'!H51</f>
        <v>0</v>
      </c>
      <c r="AD36" s="286"/>
      <c r="AE36" s="323">
        <f t="shared" si="2"/>
        <v>0</v>
      </c>
      <c r="AF36" s="323">
        <f t="shared" si="3"/>
        <v>0</v>
      </c>
      <c r="AG36" s="287"/>
      <c r="AH36" s="287"/>
      <c r="AI36" s="287"/>
      <c r="AJ36" s="287"/>
      <c r="AK36" s="287"/>
      <c r="AL36" s="287"/>
      <c r="AM36" s="287"/>
      <c r="AN36" s="287"/>
      <c r="AO36" s="287"/>
      <c r="AP36" s="287"/>
      <c r="AQ36" s="287"/>
      <c r="AR36" s="288"/>
      <c r="AS36" s="289"/>
      <c r="AT36" s="289"/>
      <c r="AU36" s="289"/>
      <c r="AV36" s="289"/>
    </row>
    <row r="37" spans="2:48" ht="26.85">
      <c r="B37" s="343" t="s">
        <v>207</v>
      </c>
      <c r="C37" s="343" t="s">
        <v>207</v>
      </c>
      <c r="D37" s="312">
        <f t="shared" si="0"/>
        <v>0</v>
      </c>
      <c r="E37" s="312">
        <f t="shared" si="1"/>
        <v>0</v>
      </c>
      <c r="F37" s="312">
        <v>0</v>
      </c>
      <c r="G37" s="312">
        <v>0</v>
      </c>
      <c r="H37" s="312"/>
      <c r="I37" s="312"/>
      <c r="J37" s="320"/>
      <c r="K37" s="320">
        <f>'49+770 MJB RHS'!H118</f>
        <v>0</v>
      </c>
      <c r="L37" s="320">
        <f>'58+555 MJB LHS'!H57</f>
        <v>0</v>
      </c>
      <c r="M37" s="320">
        <f>'58+555 MJB RHS'!H53</f>
        <v>0</v>
      </c>
      <c r="N37" s="320">
        <f>'79+520 MJB RHS'!H113</f>
        <v>0</v>
      </c>
      <c r="O37" s="320">
        <f>'80+154 MJB LHS'!H70</f>
        <v>0</v>
      </c>
      <c r="P37" s="320">
        <f>'80+154 MJB LHS'!I70</f>
        <v>0</v>
      </c>
      <c r="Q37" s="320">
        <f>'109+770 MJB LHS'!H91</f>
        <v>0</v>
      </c>
      <c r="R37" s="320">
        <f>'141+095 MJB LHS'!H72</f>
        <v>0</v>
      </c>
      <c r="S37" s="320">
        <f>'141+095 MJB RHS'!H72</f>
        <v>0</v>
      </c>
      <c r="T37" s="320">
        <f>'149+640 MJB LHS'!H69</f>
        <v>0</v>
      </c>
      <c r="U37" s="320"/>
      <c r="V37" s="320">
        <f>'37+418 ROB LHS'!H61</f>
        <v>0</v>
      </c>
      <c r="W37" s="320">
        <f>'37+418 ROB RHS'!H61</f>
        <v>0</v>
      </c>
      <c r="X37" s="320">
        <f>'76+371 ROB LHS'!H51</f>
        <v>0</v>
      </c>
      <c r="Y37" s="320">
        <f>'76+371 ROB RHS'!H51</f>
        <v>0</v>
      </c>
      <c r="Z37" s="320">
        <f>'171+522 ROB LHS'!H54</f>
        <v>0</v>
      </c>
      <c r="AA37" s="320">
        <f>'171+522 ROB RHS'!H55</f>
        <v>0</v>
      </c>
      <c r="AB37" s="321">
        <f>+'160+337 MJB LHS'!H52</f>
        <v>0</v>
      </c>
      <c r="AC37" s="321">
        <f>+'160+337 MJB RHS'!H52</f>
        <v>0</v>
      </c>
      <c r="AD37" s="286"/>
      <c r="AE37" s="323">
        <f t="shared" si="2"/>
        <v>0</v>
      </c>
      <c r="AF37" s="323">
        <f t="shared" si="3"/>
        <v>0</v>
      </c>
      <c r="AG37" s="287"/>
      <c r="AH37" s="287"/>
      <c r="AI37" s="287"/>
      <c r="AJ37" s="287"/>
      <c r="AK37" s="287"/>
      <c r="AL37" s="287"/>
      <c r="AM37" s="287"/>
      <c r="AN37" s="287"/>
      <c r="AO37" s="287"/>
      <c r="AP37" s="287"/>
      <c r="AQ37" s="287"/>
      <c r="AR37" s="288"/>
      <c r="AS37" s="289"/>
      <c r="AT37" s="289"/>
      <c r="AU37" s="289"/>
      <c r="AV37" s="289"/>
    </row>
    <row r="38" spans="2:48" ht="26.85">
      <c r="B38" s="343" t="s">
        <v>209</v>
      </c>
      <c r="C38" s="343" t="s">
        <v>209</v>
      </c>
      <c r="D38" s="312">
        <f t="shared" si="0"/>
        <v>1258</v>
      </c>
      <c r="E38" s="312">
        <f t="shared" si="1"/>
        <v>807</v>
      </c>
      <c r="F38" s="312">
        <v>451</v>
      </c>
      <c r="G38" s="312">
        <v>0</v>
      </c>
      <c r="H38" s="312"/>
      <c r="I38" s="312"/>
      <c r="J38" s="320"/>
      <c r="K38" s="320">
        <f>'49+770 MJB RHS'!H119</f>
        <v>0</v>
      </c>
      <c r="L38" s="320">
        <f>'58+555 MJB LHS'!H58</f>
        <v>0</v>
      </c>
      <c r="M38" s="320">
        <f>'58+555 MJB RHS'!H54</f>
        <v>0</v>
      </c>
      <c r="N38" s="320">
        <f>'79+520 MJB RHS'!H114</f>
        <v>0</v>
      </c>
      <c r="O38" s="320">
        <f>'80+154 MJB LHS'!H71</f>
        <v>806</v>
      </c>
      <c r="P38" s="320">
        <f>'80+154 MJB LHS'!I71</f>
        <v>0</v>
      </c>
      <c r="Q38" s="320">
        <f>'109+770 MJB LHS'!H92</f>
        <v>0</v>
      </c>
      <c r="R38" s="320">
        <f>'141+095 MJB LHS'!H73</f>
        <v>1</v>
      </c>
      <c r="S38" s="320">
        <f>'141+095 MJB RHS'!H73</f>
        <v>0</v>
      </c>
      <c r="T38" s="320">
        <f>'149+640 MJB LHS'!H70</f>
        <v>0</v>
      </c>
      <c r="U38" s="320"/>
      <c r="V38" s="320">
        <f>'37+418 ROB LHS'!H62</f>
        <v>0</v>
      </c>
      <c r="W38" s="320">
        <f>'37+418 ROB RHS'!H62</f>
        <v>0</v>
      </c>
      <c r="X38" s="320">
        <f>'76+371 ROB LHS'!H52</f>
        <v>0</v>
      </c>
      <c r="Y38" s="320">
        <f>'76+371 ROB RHS'!H52</f>
        <v>0</v>
      </c>
      <c r="Z38" s="320">
        <f>'171+522 ROB LHS'!H55</f>
        <v>0</v>
      </c>
      <c r="AA38" s="320">
        <f>'171+522 ROB RHS'!H56</f>
        <v>0</v>
      </c>
      <c r="AB38" s="321">
        <f>+'160+337 MJB LHS'!H53</f>
        <v>0</v>
      </c>
      <c r="AC38" s="321">
        <f>+'160+337 MJB RHS'!H53</f>
        <v>0</v>
      </c>
      <c r="AD38" s="286"/>
      <c r="AE38" s="323">
        <f t="shared" si="2"/>
        <v>807</v>
      </c>
      <c r="AF38" s="323">
        <f t="shared" si="3"/>
        <v>0</v>
      </c>
      <c r="AG38" s="287"/>
      <c r="AH38" s="287"/>
      <c r="AI38" s="287"/>
      <c r="AJ38" s="287"/>
      <c r="AK38" s="287"/>
      <c r="AL38" s="287"/>
      <c r="AM38" s="287"/>
      <c r="AN38" s="287"/>
      <c r="AO38" s="287"/>
      <c r="AP38" s="287"/>
      <c r="AQ38" s="287"/>
      <c r="AR38" s="288"/>
      <c r="AS38" s="289"/>
      <c r="AT38" s="289"/>
      <c r="AU38" s="289"/>
      <c r="AV38" s="289"/>
    </row>
    <row r="39" spans="2:48" ht="26.85">
      <c r="B39" s="343" t="s">
        <v>211</v>
      </c>
      <c r="C39" s="343" t="s">
        <v>211</v>
      </c>
      <c r="D39" s="312">
        <f t="shared" si="0"/>
        <v>0</v>
      </c>
      <c r="E39" s="312">
        <f t="shared" si="1"/>
        <v>0</v>
      </c>
      <c r="F39" s="312">
        <v>0</v>
      </c>
      <c r="G39" s="312">
        <v>0</v>
      </c>
      <c r="H39" s="312"/>
      <c r="I39" s="312"/>
      <c r="J39" s="320"/>
      <c r="K39" s="320">
        <f>'49+770 MJB RHS'!H120</f>
        <v>0</v>
      </c>
      <c r="L39" s="320">
        <f>'58+555 MJB LHS'!H59</f>
        <v>0</v>
      </c>
      <c r="M39" s="320">
        <f>'58+555 MJB RHS'!H55</f>
        <v>0</v>
      </c>
      <c r="N39" s="320">
        <f>'79+520 MJB RHS'!H115</f>
        <v>0</v>
      </c>
      <c r="O39" s="320">
        <f>'80+154 MJB LHS'!H72</f>
        <v>0</v>
      </c>
      <c r="P39" s="320">
        <f>'80+154 MJB LHS'!I72</f>
        <v>0</v>
      </c>
      <c r="Q39" s="320">
        <f>'109+770 MJB LHS'!H93</f>
        <v>0</v>
      </c>
      <c r="R39" s="320">
        <f>'141+095 MJB LHS'!H74</f>
        <v>0</v>
      </c>
      <c r="S39" s="320">
        <f>'141+095 MJB RHS'!H74</f>
        <v>0</v>
      </c>
      <c r="T39" s="320">
        <f>'149+640 MJB LHS'!H71</f>
        <v>0</v>
      </c>
      <c r="U39" s="320"/>
      <c r="V39" s="320">
        <f>'37+418 ROB LHS'!H63</f>
        <v>0</v>
      </c>
      <c r="W39" s="320">
        <f>'37+418 ROB RHS'!H63</f>
        <v>0</v>
      </c>
      <c r="X39" s="320">
        <f>'76+371 ROB LHS'!H53</f>
        <v>0</v>
      </c>
      <c r="Y39" s="320">
        <f>'76+371 ROB RHS'!H53</f>
        <v>0</v>
      </c>
      <c r="Z39" s="320">
        <f>'171+522 ROB LHS'!H56</f>
        <v>0</v>
      </c>
      <c r="AA39" s="320">
        <f>'171+522 ROB RHS'!H57</f>
        <v>0</v>
      </c>
      <c r="AB39" s="321">
        <f>+'160+337 MJB LHS'!H54</f>
        <v>0</v>
      </c>
      <c r="AC39" s="321">
        <f>+'160+337 MJB RHS'!H54</f>
        <v>0</v>
      </c>
      <c r="AD39" s="286"/>
      <c r="AE39" s="323">
        <f t="shared" si="2"/>
        <v>0</v>
      </c>
      <c r="AF39" s="323">
        <f t="shared" si="3"/>
        <v>0</v>
      </c>
      <c r="AG39" s="287"/>
      <c r="AH39" s="287"/>
      <c r="AI39" s="287"/>
      <c r="AJ39" s="287"/>
      <c r="AK39" s="287"/>
      <c r="AL39" s="287"/>
      <c r="AM39" s="287"/>
      <c r="AN39" s="287"/>
      <c r="AO39" s="287"/>
      <c r="AP39" s="287"/>
      <c r="AQ39" s="287"/>
      <c r="AR39" s="288"/>
      <c r="AS39" s="289"/>
      <c r="AT39" s="289"/>
      <c r="AU39" s="289"/>
      <c r="AV39" s="289"/>
    </row>
    <row r="40" spans="2:48" ht="26.85">
      <c r="B40" s="343" t="s">
        <v>213</v>
      </c>
      <c r="C40" s="343" t="s">
        <v>213</v>
      </c>
      <c r="D40" s="312">
        <f t="shared" si="0"/>
        <v>0</v>
      </c>
      <c r="E40" s="312">
        <f t="shared" si="1"/>
        <v>0</v>
      </c>
      <c r="F40" s="312">
        <v>0</v>
      </c>
      <c r="G40" s="312">
        <v>0</v>
      </c>
      <c r="H40" s="312"/>
      <c r="I40" s="312"/>
      <c r="J40" s="320"/>
      <c r="K40" s="320">
        <f>'49+770 MJB RHS'!H121</f>
        <v>0</v>
      </c>
      <c r="L40" s="320">
        <f>'58+555 MJB LHS'!H60</f>
        <v>0</v>
      </c>
      <c r="M40" s="320">
        <f>'58+555 MJB RHS'!H56</f>
        <v>0</v>
      </c>
      <c r="N40" s="320">
        <f>'79+520 MJB RHS'!H116</f>
        <v>0</v>
      </c>
      <c r="O40" s="320">
        <f>'80+154 MJB LHS'!H73</f>
        <v>0</v>
      </c>
      <c r="P40" s="320">
        <f>'80+154 MJB LHS'!I73</f>
        <v>0</v>
      </c>
      <c r="Q40" s="320">
        <f>'109+770 MJB LHS'!H94</f>
        <v>0</v>
      </c>
      <c r="R40" s="320">
        <f>'141+095 MJB LHS'!H75</f>
        <v>0</v>
      </c>
      <c r="S40" s="320">
        <f>'141+095 MJB RHS'!H75</f>
        <v>0</v>
      </c>
      <c r="T40" s="320">
        <f>'149+640 MJB LHS'!H72</f>
        <v>0</v>
      </c>
      <c r="U40" s="320"/>
      <c r="V40" s="320">
        <f>'37+418 ROB LHS'!H64</f>
        <v>0</v>
      </c>
      <c r="W40" s="320">
        <f>'37+418 ROB RHS'!H64</f>
        <v>0</v>
      </c>
      <c r="X40" s="320">
        <f>'76+371 ROB LHS'!H54</f>
        <v>0</v>
      </c>
      <c r="Y40" s="320">
        <f>'76+371 ROB RHS'!H54</f>
        <v>0</v>
      </c>
      <c r="Z40" s="320">
        <f>'171+522 ROB LHS'!H57</f>
        <v>0</v>
      </c>
      <c r="AA40" s="320">
        <f>'171+522 ROB RHS'!H58</f>
        <v>0</v>
      </c>
      <c r="AB40" s="321">
        <f>+'160+337 MJB LHS'!H55</f>
        <v>0</v>
      </c>
      <c r="AC40" s="321">
        <f>+'160+337 MJB RHS'!H55</f>
        <v>0</v>
      </c>
      <c r="AD40" s="286"/>
      <c r="AE40" s="323">
        <f t="shared" si="2"/>
        <v>0</v>
      </c>
      <c r="AF40" s="323">
        <f t="shared" si="3"/>
        <v>0</v>
      </c>
      <c r="AG40" s="287"/>
      <c r="AH40" s="287"/>
      <c r="AI40" s="287"/>
      <c r="AJ40" s="287"/>
      <c r="AK40" s="287"/>
      <c r="AL40" s="287"/>
      <c r="AM40" s="287"/>
      <c r="AN40" s="287"/>
      <c r="AO40" s="287"/>
      <c r="AP40" s="287"/>
      <c r="AQ40" s="287"/>
      <c r="AR40" s="288"/>
      <c r="AS40" s="289"/>
      <c r="AT40" s="289"/>
      <c r="AU40" s="289"/>
      <c r="AV40" s="289"/>
    </row>
    <row r="41" spans="2:48" ht="26.85">
      <c r="B41" s="343" t="s">
        <v>216</v>
      </c>
      <c r="C41" s="343" t="s">
        <v>216</v>
      </c>
      <c r="D41" s="312">
        <f t="shared" si="0"/>
        <v>0</v>
      </c>
      <c r="E41" s="312">
        <f t="shared" si="1"/>
        <v>0</v>
      </c>
      <c r="F41" s="312">
        <v>0</v>
      </c>
      <c r="G41" s="312">
        <v>0</v>
      </c>
      <c r="H41" s="312"/>
      <c r="I41" s="312"/>
      <c r="J41" s="320"/>
      <c r="K41" s="320">
        <f>'49+770 MJB RHS'!H122</f>
        <v>0</v>
      </c>
      <c r="L41" s="320">
        <f>'58+555 MJB LHS'!H61</f>
        <v>0</v>
      </c>
      <c r="M41" s="320">
        <f>'58+555 MJB RHS'!H57</f>
        <v>0</v>
      </c>
      <c r="N41" s="320">
        <f>'79+520 MJB RHS'!H117</f>
        <v>0</v>
      </c>
      <c r="O41" s="320">
        <f>'80+154 MJB LHS'!H74</f>
        <v>0</v>
      </c>
      <c r="P41" s="320">
        <f>'80+154 MJB LHS'!I74</f>
        <v>0</v>
      </c>
      <c r="Q41" s="320">
        <f>'109+770 MJB LHS'!H95</f>
        <v>0</v>
      </c>
      <c r="R41" s="320">
        <f>'141+095 MJB LHS'!H76</f>
        <v>0</v>
      </c>
      <c r="S41" s="320">
        <f>'141+095 MJB RHS'!H76</f>
        <v>0</v>
      </c>
      <c r="T41" s="320">
        <f>'149+640 MJB LHS'!H73</f>
        <v>0</v>
      </c>
      <c r="U41" s="320"/>
      <c r="V41" s="320">
        <f>'37+418 ROB LHS'!H65</f>
        <v>0</v>
      </c>
      <c r="W41" s="320">
        <f>'37+418 ROB RHS'!H65</f>
        <v>0</v>
      </c>
      <c r="X41" s="320">
        <f>'76+371 ROB LHS'!H55</f>
        <v>0</v>
      </c>
      <c r="Y41" s="320">
        <f>'76+371 ROB RHS'!H55</f>
        <v>0</v>
      </c>
      <c r="Z41" s="320">
        <f>'171+522 ROB LHS'!H58</f>
        <v>0</v>
      </c>
      <c r="AA41" s="320">
        <f>'171+522 ROB RHS'!H59</f>
        <v>0</v>
      </c>
      <c r="AB41" s="321">
        <f>+'160+337 MJB LHS'!H56</f>
        <v>0</v>
      </c>
      <c r="AC41" s="321">
        <f>+'160+337 MJB RHS'!H56</f>
        <v>0</v>
      </c>
      <c r="AD41" s="286"/>
      <c r="AE41" s="323">
        <f t="shared" si="2"/>
        <v>0</v>
      </c>
      <c r="AF41" s="323">
        <f t="shared" si="3"/>
        <v>0</v>
      </c>
      <c r="AG41" s="287"/>
      <c r="AH41" s="287"/>
      <c r="AI41" s="287"/>
      <c r="AJ41" s="287"/>
      <c r="AK41" s="287"/>
      <c r="AL41" s="287"/>
      <c r="AM41" s="287"/>
      <c r="AN41" s="287"/>
      <c r="AO41" s="287"/>
      <c r="AP41" s="287"/>
      <c r="AQ41" s="287"/>
      <c r="AR41" s="288"/>
      <c r="AS41" s="289"/>
      <c r="AT41" s="289"/>
      <c r="AU41" s="289"/>
      <c r="AV41" s="289"/>
    </row>
    <row r="42" spans="2:48" ht="26.85">
      <c r="B42" s="343" t="s">
        <v>219</v>
      </c>
      <c r="C42" s="343" t="s">
        <v>219</v>
      </c>
      <c r="D42" s="312">
        <f t="shared" si="0"/>
        <v>0</v>
      </c>
      <c r="E42" s="312">
        <f t="shared" si="1"/>
        <v>0</v>
      </c>
      <c r="F42" s="312">
        <v>0</v>
      </c>
      <c r="G42" s="312">
        <v>0</v>
      </c>
      <c r="H42" s="312"/>
      <c r="I42" s="312"/>
      <c r="J42" s="320"/>
      <c r="K42" s="320">
        <f>'49+770 MJB RHS'!H123</f>
        <v>0</v>
      </c>
      <c r="L42" s="320">
        <f>'58+555 MJB LHS'!H62</f>
        <v>0</v>
      </c>
      <c r="M42" s="320">
        <f>'58+555 MJB RHS'!H58</f>
        <v>0</v>
      </c>
      <c r="N42" s="320">
        <f>'79+520 MJB RHS'!H118</f>
        <v>0</v>
      </c>
      <c r="O42" s="320">
        <f>'80+154 MJB LHS'!H75</f>
        <v>0</v>
      </c>
      <c r="P42" s="320">
        <f>'80+154 MJB LHS'!I75</f>
        <v>0</v>
      </c>
      <c r="Q42" s="320">
        <f>'109+770 MJB LHS'!H96</f>
        <v>0</v>
      </c>
      <c r="R42" s="320">
        <f>'141+095 MJB LHS'!H77</f>
        <v>0</v>
      </c>
      <c r="S42" s="320">
        <f>'141+095 MJB RHS'!H77</f>
        <v>0</v>
      </c>
      <c r="T42" s="320">
        <f>'149+640 MJB LHS'!H74</f>
        <v>0</v>
      </c>
      <c r="U42" s="320"/>
      <c r="V42" s="320">
        <f>'37+418 ROB LHS'!H66</f>
        <v>0</v>
      </c>
      <c r="W42" s="320">
        <f>'37+418 ROB RHS'!H66</f>
        <v>0</v>
      </c>
      <c r="X42" s="320">
        <f>'76+371 ROB LHS'!H56</f>
        <v>0</v>
      </c>
      <c r="Y42" s="320">
        <f>'76+371 ROB RHS'!H56</f>
        <v>0</v>
      </c>
      <c r="Z42" s="320">
        <f>'171+522 ROB LHS'!H59</f>
        <v>0</v>
      </c>
      <c r="AA42" s="320">
        <f>'171+522 ROB RHS'!H60</f>
        <v>0</v>
      </c>
      <c r="AB42" s="321">
        <f>+'160+337 MJB LHS'!H57</f>
        <v>0</v>
      </c>
      <c r="AC42" s="321">
        <f>+'160+337 MJB RHS'!H57</f>
        <v>0</v>
      </c>
      <c r="AD42" s="286"/>
      <c r="AE42" s="323">
        <f t="shared" si="2"/>
        <v>0</v>
      </c>
      <c r="AF42" s="323">
        <f t="shared" si="3"/>
        <v>0</v>
      </c>
      <c r="AG42" s="287"/>
      <c r="AH42" s="287"/>
      <c r="AI42" s="287"/>
      <c r="AJ42" s="287"/>
      <c r="AK42" s="287"/>
      <c r="AL42" s="287"/>
      <c r="AM42" s="287"/>
      <c r="AN42" s="287"/>
      <c r="AO42" s="287"/>
      <c r="AP42" s="287"/>
      <c r="AQ42" s="287"/>
      <c r="AR42" s="288"/>
      <c r="AS42" s="289"/>
      <c r="AT42" s="289"/>
      <c r="AU42" s="289"/>
      <c r="AV42" s="289"/>
    </row>
    <row r="43" spans="2:48" ht="26.85">
      <c r="B43" s="343" t="s">
        <v>221</v>
      </c>
      <c r="C43" s="343" t="s">
        <v>221</v>
      </c>
      <c r="D43" s="312">
        <f t="shared" si="0"/>
        <v>0</v>
      </c>
      <c r="E43" s="312">
        <f t="shared" si="1"/>
        <v>0</v>
      </c>
      <c r="F43" s="312">
        <v>0</v>
      </c>
      <c r="G43" s="312">
        <v>0</v>
      </c>
      <c r="H43" s="312"/>
      <c r="I43" s="312"/>
      <c r="J43" s="320"/>
      <c r="K43" s="320">
        <f>'49+770 MJB RHS'!H124</f>
        <v>0</v>
      </c>
      <c r="L43" s="320">
        <f>'58+555 MJB LHS'!H63</f>
        <v>0</v>
      </c>
      <c r="M43" s="320">
        <f>'58+555 MJB RHS'!H59</f>
        <v>0</v>
      </c>
      <c r="N43" s="320">
        <f>'79+520 MJB RHS'!H119</f>
        <v>0</v>
      </c>
      <c r="O43" s="320">
        <f>'80+154 MJB LHS'!H76</f>
        <v>0</v>
      </c>
      <c r="P43" s="320">
        <f>'80+154 MJB LHS'!I76</f>
        <v>0</v>
      </c>
      <c r="Q43" s="320">
        <f>'109+770 MJB LHS'!H97</f>
        <v>0</v>
      </c>
      <c r="R43" s="320">
        <f>'141+095 MJB LHS'!H78</f>
        <v>0</v>
      </c>
      <c r="S43" s="320">
        <f>'141+095 MJB RHS'!H78</f>
        <v>0</v>
      </c>
      <c r="T43" s="320">
        <f>'149+640 MJB LHS'!H75</f>
        <v>0</v>
      </c>
      <c r="U43" s="320"/>
      <c r="V43" s="320">
        <f>'37+418 ROB LHS'!H67</f>
        <v>0</v>
      </c>
      <c r="W43" s="320">
        <f>'37+418 ROB RHS'!H67</f>
        <v>0</v>
      </c>
      <c r="X43" s="320">
        <f>'76+371 ROB LHS'!H57</f>
        <v>0</v>
      </c>
      <c r="Y43" s="320">
        <f>'76+371 ROB RHS'!H57</f>
        <v>0</v>
      </c>
      <c r="Z43" s="320">
        <f>'171+522 ROB LHS'!H60</f>
        <v>0</v>
      </c>
      <c r="AA43" s="320">
        <f>'171+522 ROB RHS'!H61</f>
        <v>0</v>
      </c>
      <c r="AB43" s="321">
        <f>+'160+337 MJB LHS'!H58</f>
        <v>0</v>
      </c>
      <c r="AC43" s="321">
        <f>+'160+337 MJB RHS'!H58</f>
        <v>0</v>
      </c>
      <c r="AD43" s="286"/>
      <c r="AE43" s="323">
        <f t="shared" si="2"/>
        <v>0</v>
      </c>
      <c r="AF43" s="323">
        <f t="shared" si="3"/>
        <v>0</v>
      </c>
      <c r="AG43" s="287"/>
      <c r="AH43" s="287"/>
      <c r="AI43" s="287"/>
      <c r="AJ43" s="287"/>
      <c r="AK43" s="287"/>
      <c r="AL43" s="287"/>
      <c r="AM43" s="287"/>
      <c r="AN43" s="287"/>
      <c r="AO43" s="287"/>
      <c r="AP43" s="287"/>
      <c r="AQ43" s="287"/>
      <c r="AR43" s="288"/>
      <c r="AS43" s="289"/>
      <c r="AT43" s="289"/>
      <c r="AU43" s="289"/>
      <c r="AV43" s="289"/>
    </row>
    <row r="44" spans="2:48" ht="26.85">
      <c r="B44" s="343" t="s">
        <v>223</v>
      </c>
      <c r="C44" s="343" t="s">
        <v>223</v>
      </c>
      <c r="D44" s="312">
        <f t="shared" si="0"/>
        <v>0</v>
      </c>
      <c r="E44" s="312">
        <f t="shared" si="1"/>
        <v>0</v>
      </c>
      <c r="F44" s="312">
        <v>0</v>
      </c>
      <c r="G44" s="312">
        <v>0</v>
      </c>
      <c r="H44" s="312"/>
      <c r="I44" s="312"/>
      <c r="J44" s="320"/>
      <c r="K44" s="320">
        <f>'49+770 MJB RHS'!H125</f>
        <v>0</v>
      </c>
      <c r="L44" s="320">
        <f>'58+555 MJB LHS'!H64</f>
        <v>0</v>
      </c>
      <c r="M44" s="320">
        <f>'58+555 MJB RHS'!H60</f>
        <v>0</v>
      </c>
      <c r="N44" s="320">
        <f>'79+520 MJB RHS'!H120</f>
        <v>0</v>
      </c>
      <c r="O44" s="320">
        <f>'80+154 MJB LHS'!H77</f>
        <v>0</v>
      </c>
      <c r="P44" s="320">
        <f>'80+154 MJB LHS'!I77</f>
        <v>0</v>
      </c>
      <c r="Q44" s="320">
        <f>'109+770 MJB LHS'!H98</f>
        <v>0</v>
      </c>
      <c r="R44" s="320">
        <f>'141+095 MJB LHS'!H79</f>
        <v>0</v>
      </c>
      <c r="S44" s="320">
        <f>'141+095 MJB RHS'!H79</f>
        <v>0</v>
      </c>
      <c r="T44" s="320">
        <f>'149+640 MJB LHS'!H76</f>
        <v>0</v>
      </c>
      <c r="U44" s="320"/>
      <c r="V44" s="320">
        <f>'37+418 ROB LHS'!H68</f>
        <v>0</v>
      </c>
      <c r="W44" s="320">
        <f>'37+418 ROB RHS'!H68</f>
        <v>0</v>
      </c>
      <c r="X44" s="320">
        <f>'76+371 ROB LHS'!H58</f>
        <v>0</v>
      </c>
      <c r="Y44" s="320">
        <f>'76+371 ROB RHS'!H58</f>
        <v>0</v>
      </c>
      <c r="Z44" s="320">
        <f>'171+522 ROB LHS'!H61</f>
        <v>0</v>
      </c>
      <c r="AA44" s="320">
        <f>'171+522 ROB RHS'!H62</f>
        <v>0</v>
      </c>
      <c r="AB44" s="321">
        <f>+'160+337 MJB LHS'!H59</f>
        <v>0</v>
      </c>
      <c r="AC44" s="321">
        <f>+'160+337 MJB RHS'!H59</f>
        <v>0</v>
      </c>
      <c r="AD44" s="286"/>
      <c r="AE44" s="323">
        <f t="shared" si="2"/>
        <v>0</v>
      </c>
      <c r="AF44" s="323">
        <f t="shared" si="3"/>
        <v>0</v>
      </c>
      <c r="AG44" s="287"/>
      <c r="AH44" s="287"/>
      <c r="AI44" s="287"/>
      <c r="AJ44" s="287"/>
      <c r="AK44" s="287"/>
      <c r="AL44" s="287"/>
      <c r="AM44" s="287"/>
      <c r="AN44" s="287"/>
      <c r="AO44" s="287"/>
      <c r="AP44" s="287"/>
      <c r="AQ44" s="287"/>
      <c r="AR44" s="288"/>
      <c r="AS44" s="289"/>
      <c r="AT44" s="289"/>
      <c r="AU44" s="289"/>
      <c r="AV44" s="289"/>
    </row>
    <row r="45" spans="2:48" ht="26.85">
      <c r="B45" s="343" t="s">
        <v>226</v>
      </c>
      <c r="C45" s="343" t="s">
        <v>226</v>
      </c>
      <c r="D45" s="312">
        <f t="shared" si="0"/>
        <v>0</v>
      </c>
      <c r="E45" s="312">
        <f t="shared" si="1"/>
        <v>0</v>
      </c>
      <c r="F45" s="312">
        <v>0</v>
      </c>
      <c r="G45" s="312">
        <v>0</v>
      </c>
      <c r="H45" s="312"/>
      <c r="I45" s="312"/>
      <c r="J45" s="320"/>
      <c r="K45" s="320">
        <f>'49+770 MJB RHS'!H126</f>
        <v>0</v>
      </c>
      <c r="L45" s="320">
        <f>'58+555 MJB LHS'!H65</f>
        <v>0</v>
      </c>
      <c r="M45" s="320">
        <f>'58+555 MJB RHS'!H61</f>
        <v>0</v>
      </c>
      <c r="N45" s="320">
        <f>'79+520 MJB RHS'!H121</f>
        <v>0</v>
      </c>
      <c r="O45" s="320">
        <f>'80+154 MJB LHS'!H78</f>
        <v>0</v>
      </c>
      <c r="P45" s="320">
        <f>'80+154 MJB LHS'!I78</f>
        <v>0</v>
      </c>
      <c r="Q45" s="320">
        <f>'109+770 MJB LHS'!H99</f>
        <v>0</v>
      </c>
      <c r="R45" s="320">
        <f>'141+095 MJB LHS'!H80</f>
        <v>0</v>
      </c>
      <c r="S45" s="320">
        <f>'141+095 MJB RHS'!H80</f>
        <v>0</v>
      </c>
      <c r="T45" s="320">
        <f>'149+640 MJB LHS'!H77</f>
        <v>0</v>
      </c>
      <c r="U45" s="320"/>
      <c r="V45" s="320">
        <f>'37+418 ROB LHS'!H69</f>
        <v>0</v>
      </c>
      <c r="W45" s="320">
        <f>'37+418 ROB RHS'!H69</f>
        <v>0</v>
      </c>
      <c r="X45" s="320">
        <f>'76+371 ROB LHS'!H59</f>
        <v>0</v>
      </c>
      <c r="Y45" s="320">
        <f>'76+371 ROB RHS'!H59</f>
        <v>0</v>
      </c>
      <c r="Z45" s="320">
        <f>'171+522 ROB LHS'!H62</f>
        <v>0</v>
      </c>
      <c r="AA45" s="320">
        <f>'171+522 ROB RHS'!H63</f>
        <v>0</v>
      </c>
      <c r="AB45" s="321">
        <f>+'160+337 MJB LHS'!H60</f>
        <v>0</v>
      </c>
      <c r="AC45" s="321">
        <f>+'160+337 MJB RHS'!H60</f>
        <v>0</v>
      </c>
      <c r="AD45" s="286"/>
      <c r="AE45" s="323">
        <f t="shared" si="2"/>
        <v>0</v>
      </c>
      <c r="AF45" s="323">
        <f t="shared" si="3"/>
        <v>0</v>
      </c>
      <c r="AG45" s="287"/>
      <c r="AH45" s="287"/>
      <c r="AI45" s="287"/>
      <c r="AJ45" s="287"/>
      <c r="AK45" s="287"/>
      <c r="AL45" s="287"/>
      <c r="AM45" s="287"/>
      <c r="AN45" s="287"/>
      <c r="AO45" s="287"/>
      <c r="AP45" s="287"/>
      <c r="AQ45" s="287"/>
      <c r="AR45" s="288"/>
      <c r="AS45" s="289"/>
      <c r="AT45" s="289"/>
      <c r="AU45" s="289"/>
      <c r="AV45" s="289"/>
    </row>
    <row r="46" spans="2:48" ht="26.85">
      <c r="B46" s="343" t="s">
        <v>229</v>
      </c>
      <c r="C46" s="343" t="s">
        <v>229</v>
      </c>
      <c r="D46" s="312">
        <f t="shared" si="0"/>
        <v>0</v>
      </c>
      <c r="E46" s="312">
        <f t="shared" si="1"/>
        <v>0</v>
      </c>
      <c r="F46" s="312">
        <v>0</v>
      </c>
      <c r="G46" s="312">
        <v>0</v>
      </c>
      <c r="H46" s="312"/>
      <c r="I46" s="312"/>
      <c r="J46" s="320"/>
      <c r="K46" s="320">
        <f>'49+770 MJB RHS'!H127</f>
        <v>0</v>
      </c>
      <c r="L46" s="320">
        <f>'58+555 MJB LHS'!H66</f>
        <v>0</v>
      </c>
      <c r="M46" s="320">
        <f>'58+555 MJB RHS'!H62</f>
        <v>0</v>
      </c>
      <c r="N46" s="320">
        <f>'79+520 MJB RHS'!H122</f>
        <v>0</v>
      </c>
      <c r="O46" s="320">
        <f>'80+154 MJB LHS'!H79</f>
        <v>0</v>
      </c>
      <c r="P46" s="320">
        <f>'80+154 MJB LHS'!I79</f>
        <v>0</v>
      </c>
      <c r="Q46" s="320">
        <f>'109+770 MJB LHS'!H100</f>
        <v>0</v>
      </c>
      <c r="R46" s="320">
        <f>'141+095 MJB LHS'!H81</f>
        <v>0</v>
      </c>
      <c r="S46" s="320">
        <f>'141+095 MJB RHS'!H81</f>
        <v>0</v>
      </c>
      <c r="T46" s="320">
        <f>'149+640 MJB LHS'!H78</f>
        <v>0</v>
      </c>
      <c r="U46" s="320"/>
      <c r="V46" s="320">
        <f>'37+418 ROB LHS'!H70</f>
        <v>0</v>
      </c>
      <c r="W46" s="320">
        <f>'37+418 ROB RHS'!H70</f>
        <v>0</v>
      </c>
      <c r="X46" s="320">
        <f>'76+371 ROB LHS'!H60</f>
        <v>0</v>
      </c>
      <c r="Y46" s="320">
        <f>'76+371 ROB RHS'!H60</f>
        <v>0</v>
      </c>
      <c r="Z46" s="320">
        <f>'171+522 ROB LHS'!H63</f>
        <v>0</v>
      </c>
      <c r="AA46" s="320">
        <f>'171+522 ROB RHS'!H64</f>
        <v>0</v>
      </c>
      <c r="AB46" s="321">
        <f>+'160+337 MJB LHS'!H61</f>
        <v>0</v>
      </c>
      <c r="AC46" s="321">
        <f>+'160+337 MJB RHS'!H61</f>
        <v>0</v>
      </c>
      <c r="AD46" s="286"/>
      <c r="AE46" s="323">
        <f t="shared" si="2"/>
        <v>0</v>
      </c>
      <c r="AF46" s="323">
        <f t="shared" si="3"/>
        <v>0</v>
      </c>
      <c r="AG46" s="287"/>
      <c r="AH46" s="287"/>
      <c r="AI46" s="287"/>
      <c r="AJ46" s="287"/>
      <c r="AK46" s="287"/>
      <c r="AL46" s="287"/>
      <c r="AM46" s="287"/>
      <c r="AN46" s="287"/>
      <c r="AO46" s="287"/>
      <c r="AP46" s="287"/>
      <c r="AQ46" s="287"/>
      <c r="AR46" s="288"/>
      <c r="AS46" s="289"/>
      <c r="AT46" s="289"/>
      <c r="AU46" s="289"/>
      <c r="AV46" s="289"/>
    </row>
    <row r="47" spans="2:48" s="311" customFormat="1" ht="26.85">
      <c r="B47" s="343" t="s">
        <v>231</v>
      </c>
      <c r="C47" s="343" t="s">
        <v>231</v>
      </c>
      <c r="D47" s="312">
        <f t="shared" si="0"/>
        <v>721.5</v>
      </c>
      <c r="E47" s="312">
        <f t="shared" si="1"/>
        <v>721.5</v>
      </c>
      <c r="F47" s="312">
        <v>0</v>
      </c>
      <c r="G47" s="312">
        <v>0</v>
      </c>
      <c r="H47" s="312">
        <f>'77+885 BHS'!I19</f>
        <v>721.5</v>
      </c>
      <c r="I47" s="312"/>
      <c r="J47" s="320"/>
      <c r="K47" s="320">
        <f>'49+770 MJB RHS'!H128</f>
        <v>0</v>
      </c>
      <c r="L47" s="320">
        <f>'58+555 MJB LHS'!H67</f>
        <v>0</v>
      </c>
      <c r="M47" s="320">
        <f>'58+555 MJB RHS'!H63</f>
        <v>0</v>
      </c>
      <c r="N47" s="320">
        <f>'79+520 MJB RHS'!H123</f>
        <v>0</v>
      </c>
      <c r="O47" s="320">
        <f>'80+154 MJB LHS'!H80</f>
        <v>0</v>
      </c>
      <c r="P47" s="320">
        <f>'80+154 MJB LHS'!I80</f>
        <v>0</v>
      </c>
      <c r="Q47" s="320">
        <f>'109+770 MJB LHS'!H101</f>
        <v>0</v>
      </c>
      <c r="R47" s="320">
        <f>'141+095 MJB LHS'!H82</f>
        <v>0</v>
      </c>
      <c r="S47" s="320">
        <f>'141+095 MJB RHS'!H82</f>
        <v>0</v>
      </c>
      <c r="T47" s="320">
        <f>'149+640 MJB LHS'!H79</f>
        <v>0</v>
      </c>
      <c r="U47" s="320"/>
      <c r="V47" s="320">
        <f>'37+418 ROB LHS'!H71</f>
        <v>0</v>
      </c>
      <c r="W47" s="320">
        <f>'37+418 ROB RHS'!H71</f>
        <v>0</v>
      </c>
      <c r="X47" s="320">
        <f>'76+371 ROB LHS'!H61</f>
        <v>0</v>
      </c>
      <c r="Y47" s="320">
        <f>'76+371 ROB RHS'!H61</f>
        <v>0</v>
      </c>
      <c r="Z47" s="320">
        <f>'171+522 ROB LHS'!H64</f>
        <v>0</v>
      </c>
      <c r="AA47" s="320">
        <f>'171+522 ROB RHS'!H65</f>
        <v>0</v>
      </c>
      <c r="AB47" s="321">
        <f>+'160+337 MJB LHS'!H62</f>
        <v>0</v>
      </c>
      <c r="AC47" s="321">
        <f>+'160+337 MJB RHS'!H62</f>
        <v>0</v>
      </c>
      <c r="AD47" s="307"/>
      <c r="AE47" s="323">
        <f t="shared" si="2"/>
        <v>721.5</v>
      </c>
      <c r="AF47" s="323">
        <f t="shared" si="3"/>
        <v>0</v>
      </c>
      <c r="AG47" s="308"/>
      <c r="AH47" s="308"/>
      <c r="AI47" s="308"/>
      <c r="AJ47" s="308"/>
      <c r="AK47" s="308"/>
      <c r="AL47" s="308"/>
      <c r="AM47" s="308"/>
      <c r="AN47" s="308"/>
      <c r="AO47" s="308"/>
      <c r="AP47" s="308"/>
      <c r="AQ47" s="308"/>
      <c r="AR47" s="309"/>
      <c r="AS47" s="310"/>
      <c r="AT47" s="310"/>
      <c r="AU47" s="310"/>
      <c r="AV47" s="310"/>
    </row>
    <row r="48" spans="2:48" ht="26.85">
      <c r="B48" s="343" t="s">
        <v>233</v>
      </c>
      <c r="C48" s="343" t="s">
        <v>233</v>
      </c>
      <c r="D48" s="312">
        <f t="shared" si="0"/>
        <v>15958</v>
      </c>
      <c r="E48" s="312">
        <f t="shared" si="1"/>
        <v>15958</v>
      </c>
      <c r="F48" s="312">
        <v>0</v>
      </c>
      <c r="G48" s="312">
        <v>0</v>
      </c>
      <c r="H48" s="322">
        <f>'77+885 BHS'!I28</f>
        <v>14430</v>
      </c>
      <c r="I48" s="312">
        <f>'109+770 MJB RHS'!I23</f>
        <v>1528</v>
      </c>
      <c r="J48" s="320"/>
      <c r="K48" s="320">
        <f>'49+770 MJB RHS'!H129</f>
        <v>0</v>
      </c>
      <c r="L48" s="320">
        <f>'58+555 MJB LHS'!H68</f>
        <v>0</v>
      </c>
      <c r="M48" s="320">
        <f>'58+555 MJB RHS'!H64</f>
        <v>0</v>
      </c>
      <c r="N48" s="320">
        <f>'79+520 MJB RHS'!H124</f>
        <v>0</v>
      </c>
      <c r="O48" s="320">
        <f>'80+154 MJB LHS'!H81</f>
        <v>0</v>
      </c>
      <c r="P48" s="320">
        <f>'80+154 MJB LHS'!I81</f>
        <v>0</v>
      </c>
      <c r="Q48" s="320">
        <f>'109+770 MJB LHS'!H102</f>
        <v>0</v>
      </c>
      <c r="R48" s="320">
        <f>'141+095 MJB LHS'!H83</f>
        <v>0</v>
      </c>
      <c r="S48" s="320">
        <f>'141+095 MJB RHS'!H83</f>
        <v>0</v>
      </c>
      <c r="T48" s="320">
        <f>'149+640 MJB LHS'!H80</f>
        <v>0</v>
      </c>
      <c r="U48" s="320"/>
      <c r="V48" s="320">
        <f>'37+418 ROB LHS'!H72</f>
        <v>0</v>
      </c>
      <c r="W48" s="320">
        <f>'37+418 ROB RHS'!H72</f>
        <v>0</v>
      </c>
      <c r="X48" s="320">
        <f>'76+371 ROB LHS'!H62</f>
        <v>0</v>
      </c>
      <c r="Y48" s="320">
        <f>'76+371 ROB RHS'!H62</f>
        <v>0</v>
      </c>
      <c r="Z48" s="320">
        <f>'171+522 ROB LHS'!H65</f>
        <v>0</v>
      </c>
      <c r="AA48" s="320">
        <f>'171+522 ROB RHS'!H66</f>
        <v>0</v>
      </c>
      <c r="AB48" s="321">
        <f>+'160+337 MJB LHS'!H63</f>
        <v>0</v>
      </c>
      <c r="AC48" s="321">
        <f>+'160+337 MJB RHS'!H63</f>
        <v>0</v>
      </c>
      <c r="AD48" s="286"/>
      <c r="AE48" s="323">
        <f t="shared" si="2"/>
        <v>15958</v>
      </c>
      <c r="AF48" s="323">
        <f t="shared" si="3"/>
        <v>0</v>
      </c>
      <c r="AG48" s="287"/>
      <c r="AH48" s="287"/>
      <c r="AI48" s="287"/>
      <c r="AJ48" s="287"/>
      <c r="AK48" s="287"/>
      <c r="AL48" s="287"/>
      <c r="AM48" s="287"/>
      <c r="AN48" s="287"/>
      <c r="AO48" s="287"/>
      <c r="AP48" s="287"/>
      <c r="AQ48" s="287"/>
      <c r="AR48" s="288"/>
      <c r="AS48" s="289"/>
      <c r="AT48" s="289"/>
      <c r="AU48" s="289"/>
      <c r="AV48" s="289"/>
    </row>
    <row r="49" spans="1:48" ht="26.85">
      <c r="B49" s="343" t="s">
        <v>229</v>
      </c>
      <c r="C49" s="343" t="s">
        <v>229</v>
      </c>
      <c r="D49" s="312">
        <f t="shared" si="0"/>
        <v>797.9</v>
      </c>
      <c r="E49" s="312">
        <f t="shared" si="1"/>
        <v>797.9</v>
      </c>
      <c r="F49" s="312">
        <v>0</v>
      </c>
      <c r="G49" s="312">
        <v>0</v>
      </c>
      <c r="H49" s="322">
        <f>'77+885 BHS'!I29</f>
        <v>721.5</v>
      </c>
      <c r="I49" s="312">
        <f>+'109+770 MJB RHS'!I24</f>
        <v>76.400000000000006</v>
      </c>
      <c r="J49" s="320"/>
      <c r="K49" s="320">
        <f>'49+770 MJB RHS'!H130</f>
        <v>0</v>
      </c>
      <c r="L49" s="320">
        <f>'58+555 MJB LHS'!H69</f>
        <v>0</v>
      </c>
      <c r="M49" s="320">
        <f>'58+555 MJB RHS'!H65</f>
        <v>0</v>
      </c>
      <c r="N49" s="320">
        <f>'79+520 MJB RHS'!H125</f>
        <v>0</v>
      </c>
      <c r="O49" s="320">
        <f>'80+154 MJB LHS'!H82</f>
        <v>0</v>
      </c>
      <c r="P49" s="320">
        <f>'80+154 MJB LHS'!I82</f>
        <v>0</v>
      </c>
      <c r="Q49" s="320">
        <f>'109+770 MJB LHS'!H103</f>
        <v>0</v>
      </c>
      <c r="R49" s="320">
        <f>'141+095 MJB LHS'!H84</f>
        <v>0</v>
      </c>
      <c r="S49" s="320">
        <f>'141+095 MJB RHS'!H84</f>
        <v>0</v>
      </c>
      <c r="T49" s="320">
        <f>'149+640 MJB LHS'!H81</f>
        <v>0</v>
      </c>
      <c r="U49" s="320"/>
      <c r="V49" s="320">
        <f>'37+418 ROB LHS'!H73</f>
        <v>0</v>
      </c>
      <c r="W49" s="320">
        <f>'37+418 ROB RHS'!H73</f>
        <v>0</v>
      </c>
      <c r="X49" s="320">
        <f>'76+371 ROB LHS'!H63</f>
        <v>0</v>
      </c>
      <c r="Y49" s="320">
        <f>'76+371 ROB RHS'!H63</f>
        <v>0</v>
      </c>
      <c r="Z49" s="320">
        <f>'171+522 ROB LHS'!H66</f>
        <v>0</v>
      </c>
      <c r="AA49" s="320">
        <f>'171+522 ROB RHS'!H67</f>
        <v>0</v>
      </c>
      <c r="AB49" s="321">
        <f>+'160+337 MJB LHS'!H64</f>
        <v>0</v>
      </c>
      <c r="AC49" s="321">
        <f>+'160+337 MJB RHS'!H64</f>
        <v>0</v>
      </c>
      <c r="AD49" s="286"/>
      <c r="AE49" s="323">
        <f t="shared" si="2"/>
        <v>797.9</v>
      </c>
      <c r="AF49" s="323">
        <f t="shared" si="3"/>
        <v>0</v>
      </c>
      <c r="AG49" s="287"/>
      <c r="AH49" s="287"/>
      <c r="AI49" s="287"/>
      <c r="AJ49" s="287"/>
      <c r="AK49" s="287"/>
      <c r="AL49" s="287"/>
      <c r="AM49" s="287"/>
      <c r="AN49" s="287"/>
      <c r="AO49" s="287"/>
      <c r="AP49" s="287"/>
      <c r="AQ49" s="287"/>
      <c r="AR49" s="288"/>
      <c r="AS49" s="289"/>
      <c r="AT49" s="289"/>
      <c r="AU49" s="289"/>
      <c r="AV49" s="289"/>
    </row>
    <row r="50" spans="1:48" ht="26.85">
      <c r="B50" s="343" t="s">
        <v>843</v>
      </c>
      <c r="C50" s="343" t="s">
        <v>236</v>
      </c>
      <c r="D50" s="312">
        <f t="shared" si="0"/>
        <v>15958</v>
      </c>
      <c r="E50" s="312">
        <f t="shared" si="1"/>
        <v>15958</v>
      </c>
      <c r="F50" s="312">
        <v>0</v>
      </c>
      <c r="G50" s="312">
        <v>0</v>
      </c>
      <c r="H50" s="312">
        <f>'77+885 BHS'!I30</f>
        <v>14430</v>
      </c>
      <c r="I50" s="312">
        <f>+'109+770 MJB RHS'!I25</f>
        <v>1528</v>
      </c>
      <c r="J50" s="320"/>
      <c r="K50" s="320">
        <f>'49+770 MJB RHS'!H131</f>
        <v>0</v>
      </c>
      <c r="L50" s="320">
        <f>'58+555 MJB LHS'!H70</f>
        <v>0</v>
      </c>
      <c r="M50" s="320">
        <f>'58+555 MJB RHS'!H66</f>
        <v>0</v>
      </c>
      <c r="N50" s="320">
        <f>'79+520 MJB RHS'!H126</f>
        <v>0</v>
      </c>
      <c r="O50" s="320">
        <f>'80+154 MJB LHS'!H83</f>
        <v>0</v>
      </c>
      <c r="P50" s="320">
        <f>'80+154 MJB LHS'!I83</f>
        <v>0</v>
      </c>
      <c r="Q50" s="320">
        <f>'109+770 MJB LHS'!H104</f>
        <v>0</v>
      </c>
      <c r="R50" s="320">
        <f>'141+095 MJB LHS'!H85</f>
        <v>0</v>
      </c>
      <c r="S50" s="320">
        <f>'141+095 MJB RHS'!H85</f>
        <v>0</v>
      </c>
      <c r="T50" s="320">
        <f>'149+640 MJB LHS'!H82</f>
        <v>0</v>
      </c>
      <c r="U50" s="320"/>
      <c r="V50" s="320">
        <f>'37+418 ROB LHS'!H74</f>
        <v>0</v>
      </c>
      <c r="W50" s="320">
        <f>'37+418 ROB RHS'!H74</f>
        <v>0</v>
      </c>
      <c r="X50" s="320">
        <f>'76+371 ROB LHS'!H64</f>
        <v>0</v>
      </c>
      <c r="Y50" s="320">
        <f>'76+371 ROB RHS'!H64</f>
        <v>0</v>
      </c>
      <c r="Z50" s="320">
        <f>'171+522 ROB LHS'!H67</f>
        <v>0</v>
      </c>
      <c r="AA50" s="320">
        <f>'171+522 ROB RHS'!H68</f>
        <v>0</v>
      </c>
      <c r="AB50" s="321">
        <f>+'160+337 MJB LHS'!H65</f>
        <v>0</v>
      </c>
      <c r="AC50" s="321">
        <f>+'160+337 MJB RHS'!H65</f>
        <v>0</v>
      </c>
      <c r="AD50" s="286"/>
      <c r="AE50" s="323">
        <f t="shared" si="2"/>
        <v>15958</v>
      </c>
      <c r="AF50" s="323">
        <f t="shared" si="3"/>
        <v>0</v>
      </c>
      <c r="AG50" s="287"/>
      <c r="AH50" s="287"/>
      <c r="AI50" s="287"/>
      <c r="AJ50" s="287"/>
      <c r="AK50" s="287"/>
      <c r="AL50" s="287"/>
      <c r="AM50" s="287"/>
      <c r="AN50" s="287"/>
      <c r="AO50" s="287"/>
      <c r="AP50" s="287"/>
      <c r="AQ50" s="287"/>
      <c r="AR50" s="288"/>
      <c r="AS50" s="289"/>
      <c r="AT50" s="289"/>
      <c r="AU50" s="289"/>
      <c r="AV50" s="289"/>
    </row>
    <row r="51" spans="1:48" ht="26.85">
      <c r="A51" s="285" t="s">
        <v>844</v>
      </c>
      <c r="B51" s="343" t="s">
        <v>150</v>
      </c>
      <c r="C51" s="343" t="s">
        <v>236</v>
      </c>
      <c r="D51" s="312">
        <f t="shared" si="0"/>
        <v>25.203199999999999</v>
      </c>
      <c r="E51" s="312">
        <f t="shared" si="1"/>
        <v>25.203199999999999</v>
      </c>
      <c r="F51" s="312">
        <v>0</v>
      </c>
      <c r="G51" s="312">
        <v>0</v>
      </c>
      <c r="H51" s="312">
        <f>'77+885 BHS'!I24</f>
        <v>20.399999999999999</v>
      </c>
      <c r="I51" s="312">
        <f>+'109+770 MJB RHS'!I21</f>
        <v>4.8032000000000004</v>
      </c>
      <c r="J51" s="320"/>
      <c r="K51" s="320">
        <f>'49+770 MJB RHS'!H132</f>
        <v>0</v>
      </c>
      <c r="L51" s="320">
        <f>'58+555 MJB LHS'!H71</f>
        <v>0</v>
      </c>
      <c r="M51" s="320">
        <f>'58+555 MJB RHS'!H67</f>
        <v>0</v>
      </c>
      <c r="N51" s="320">
        <f>'79+520 MJB RHS'!H127</f>
        <v>0</v>
      </c>
      <c r="O51" s="320">
        <f>'80+154 MJB LHS'!H84</f>
        <v>0</v>
      </c>
      <c r="P51" s="320">
        <f>'80+154 MJB LHS'!I84</f>
        <v>0</v>
      </c>
      <c r="Q51" s="320">
        <f>'109+770 MJB LHS'!H105</f>
        <v>0</v>
      </c>
      <c r="R51" s="320">
        <f>'141+095 MJB LHS'!H86</f>
        <v>0</v>
      </c>
      <c r="S51" s="320">
        <f>'141+095 MJB RHS'!H86</f>
        <v>0</v>
      </c>
      <c r="T51" s="320">
        <f>'149+640 MJB LHS'!H83</f>
        <v>0</v>
      </c>
      <c r="U51" s="320"/>
      <c r="V51" s="320">
        <f>'37+418 ROB LHS'!H75</f>
        <v>0</v>
      </c>
      <c r="W51" s="320">
        <f>'37+418 ROB RHS'!H75</f>
        <v>0</v>
      </c>
      <c r="X51" s="320">
        <f>'76+371 ROB LHS'!H65</f>
        <v>0</v>
      </c>
      <c r="Y51" s="320">
        <f>'76+371 ROB RHS'!H65</f>
        <v>0</v>
      </c>
      <c r="Z51" s="320">
        <f>'171+522 ROB LHS'!H68</f>
        <v>0</v>
      </c>
      <c r="AA51" s="320">
        <f>'171+522 ROB RHS'!H69</f>
        <v>0</v>
      </c>
      <c r="AB51" s="321">
        <f>+'160+337 MJB LHS'!H66</f>
        <v>0</v>
      </c>
      <c r="AC51" s="321">
        <f>+'160+337 MJB RHS'!H66</f>
        <v>0</v>
      </c>
      <c r="AD51" s="286"/>
      <c r="AE51" s="323">
        <f t="shared" si="2"/>
        <v>25.203199999999999</v>
      </c>
      <c r="AF51" s="323">
        <f t="shared" si="3"/>
        <v>0</v>
      </c>
      <c r="AG51" s="287"/>
      <c r="AH51" s="287"/>
      <c r="AI51" s="287"/>
      <c r="AJ51" s="287"/>
      <c r="AK51" s="287"/>
      <c r="AL51" s="287"/>
      <c r="AM51" s="287"/>
      <c r="AN51" s="287"/>
      <c r="AO51" s="287"/>
      <c r="AP51" s="287"/>
      <c r="AQ51" s="287"/>
      <c r="AR51" s="288"/>
      <c r="AS51" s="289"/>
      <c r="AT51" s="289"/>
      <c r="AU51" s="289"/>
      <c r="AV51" s="289"/>
    </row>
    <row r="52" spans="1:48" ht="26.85">
      <c r="A52" s="285" t="s">
        <v>844</v>
      </c>
      <c r="B52" s="343" t="s">
        <v>845</v>
      </c>
      <c r="C52" s="343" t="s">
        <v>236</v>
      </c>
      <c r="D52" s="312">
        <f t="shared" si="0"/>
        <v>68.759999999999991</v>
      </c>
      <c r="E52" s="312">
        <f t="shared" si="1"/>
        <v>68.759999999999991</v>
      </c>
      <c r="F52" s="312">
        <v>0</v>
      </c>
      <c r="G52" s="312">
        <v>0</v>
      </c>
      <c r="H52" s="312"/>
      <c r="I52" s="312">
        <f>'109+770 MJB RHS'!I18</f>
        <v>68.759999999999991</v>
      </c>
      <c r="J52" s="320"/>
      <c r="K52" s="320">
        <f>'49+770 MJB RHS'!H133</f>
        <v>0</v>
      </c>
      <c r="L52" s="320">
        <f>'58+555 MJB LHS'!H72</f>
        <v>0</v>
      </c>
      <c r="M52" s="320">
        <f>'58+555 MJB RHS'!H68</f>
        <v>0</v>
      </c>
      <c r="N52" s="320">
        <f>'79+520 MJB RHS'!H128</f>
        <v>0</v>
      </c>
      <c r="O52" s="320">
        <f>'80+154 MJB LHS'!H85</f>
        <v>0</v>
      </c>
      <c r="P52" s="320">
        <f>'80+154 MJB LHS'!I85</f>
        <v>0</v>
      </c>
      <c r="Q52" s="320">
        <f>'109+770 MJB LHS'!H106</f>
        <v>0</v>
      </c>
      <c r="R52" s="320">
        <f>'141+095 MJB LHS'!H87</f>
        <v>0</v>
      </c>
      <c r="S52" s="320">
        <f>'141+095 MJB RHS'!H87</f>
        <v>0</v>
      </c>
      <c r="T52" s="320">
        <f>'149+640 MJB LHS'!H84</f>
        <v>0</v>
      </c>
      <c r="U52" s="320"/>
      <c r="V52" s="320">
        <f>'37+418 ROB LHS'!H76</f>
        <v>0</v>
      </c>
      <c r="W52" s="320">
        <f>'37+418 ROB RHS'!H76</f>
        <v>0</v>
      </c>
      <c r="X52" s="320">
        <f>'76+371 ROB LHS'!H66</f>
        <v>0</v>
      </c>
      <c r="Y52" s="320">
        <f>'76+371 ROB RHS'!H66</f>
        <v>0</v>
      </c>
      <c r="Z52" s="320">
        <f>'171+522 ROB LHS'!H69</f>
        <v>0</v>
      </c>
      <c r="AA52" s="320">
        <f>'171+522 ROB RHS'!H70</f>
        <v>0</v>
      </c>
      <c r="AB52" s="321">
        <f>+'160+337 MJB LHS'!H67</f>
        <v>0</v>
      </c>
      <c r="AC52" s="321">
        <f>+'160+337 MJB RHS'!H67</f>
        <v>0</v>
      </c>
      <c r="AD52" s="286"/>
      <c r="AE52" s="323">
        <f t="shared" si="2"/>
        <v>68.759999999999991</v>
      </c>
      <c r="AF52" s="323">
        <f t="shared" si="3"/>
        <v>0</v>
      </c>
      <c r="AG52" s="287"/>
      <c r="AH52" s="287"/>
      <c r="AI52" s="287"/>
      <c r="AJ52" s="287"/>
      <c r="AK52" s="287"/>
      <c r="AL52" s="287"/>
      <c r="AM52" s="287"/>
      <c r="AN52" s="287"/>
      <c r="AO52" s="287"/>
      <c r="AP52" s="287"/>
      <c r="AQ52" s="287"/>
      <c r="AR52" s="288"/>
      <c r="AS52" s="289"/>
      <c r="AT52" s="289"/>
      <c r="AU52" s="289"/>
      <c r="AV52" s="289"/>
    </row>
    <row r="53" spans="1:48" ht="26.85">
      <c r="A53" s="285" t="s">
        <v>844</v>
      </c>
      <c r="B53" s="343" t="s">
        <v>846</v>
      </c>
      <c r="C53" s="343" t="s">
        <v>236</v>
      </c>
      <c r="D53" s="312">
        <f t="shared" si="0"/>
        <v>68.759999999999991</v>
      </c>
      <c r="E53" s="312">
        <f t="shared" si="1"/>
        <v>68.759999999999991</v>
      </c>
      <c r="F53" s="312"/>
      <c r="G53" s="312"/>
      <c r="H53" s="312"/>
      <c r="I53" s="312">
        <f>+'109+770 MJB RHS'!I20</f>
        <v>68.759999999999991</v>
      </c>
      <c r="J53" s="320"/>
      <c r="K53" s="320"/>
      <c r="L53" s="320"/>
      <c r="M53" s="320"/>
      <c r="N53" s="320"/>
      <c r="O53" s="320"/>
      <c r="P53" s="320"/>
      <c r="Q53" s="320"/>
      <c r="R53" s="320"/>
      <c r="S53" s="320"/>
      <c r="T53" s="320"/>
      <c r="U53" s="320"/>
      <c r="V53" s="320"/>
      <c r="W53" s="320"/>
      <c r="X53" s="320"/>
      <c r="Y53" s="320"/>
      <c r="Z53" s="320"/>
      <c r="AA53" s="320"/>
      <c r="AB53" s="321"/>
      <c r="AC53" s="321"/>
      <c r="AD53" s="286"/>
      <c r="AE53" s="323">
        <f t="shared" si="2"/>
        <v>68.759999999999991</v>
      </c>
      <c r="AF53" s="323">
        <f t="shared" si="3"/>
        <v>0</v>
      </c>
      <c r="AG53" s="287"/>
      <c r="AH53" s="287"/>
      <c r="AI53" s="287"/>
      <c r="AJ53" s="287"/>
      <c r="AK53" s="287"/>
      <c r="AL53" s="287"/>
      <c r="AM53" s="287"/>
      <c r="AN53" s="287"/>
      <c r="AO53" s="287"/>
      <c r="AP53" s="287"/>
      <c r="AQ53" s="287"/>
      <c r="AR53" s="288"/>
      <c r="AS53" s="289"/>
      <c r="AT53" s="289"/>
      <c r="AU53" s="289"/>
      <c r="AV53" s="289"/>
    </row>
    <row r="54" spans="1:48" ht="26.85">
      <c r="A54" s="285" t="s">
        <v>844</v>
      </c>
      <c r="B54" s="343" t="s">
        <v>847</v>
      </c>
      <c r="C54" s="343" t="s">
        <v>236</v>
      </c>
      <c r="D54" s="312">
        <f t="shared" si="0"/>
        <v>406.26</v>
      </c>
      <c r="E54" s="312">
        <f t="shared" si="1"/>
        <v>406.26</v>
      </c>
      <c r="F54" s="312"/>
      <c r="G54" s="312"/>
      <c r="H54" s="312">
        <f>'77+885 BHS'!I23</f>
        <v>337.5</v>
      </c>
      <c r="I54" s="312">
        <f>+'109+770 MJB RHS'!I20</f>
        <v>68.759999999999991</v>
      </c>
      <c r="J54" s="320"/>
      <c r="K54" s="320"/>
      <c r="L54" s="320"/>
      <c r="M54" s="320"/>
      <c r="N54" s="320"/>
      <c r="O54" s="320"/>
      <c r="P54" s="320"/>
      <c r="Q54" s="320"/>
      <c r="R54" s="320"/>
      <c r="S54" s="320"/>
      <c r="T54" s="320"/>
      <c r="U54" s="320"/>
      <c r="V54" s="320"/>
      <c r="W54" s="320"/>
      <c r="X54" s="320"/>
      <c r="Y54" s="320"/>
      <c r="Z54" s="320"/>
      <c r="AA54" s="320"/>
      <c r="AB54" s="321"/>
      <c r="AC54" s="321"/>
      <c r="AD54" s="286"/>
      <c r="AE54" s="323">
        <f t="shared" si="2"/>
        <v>406.26</v>
      </c>
      <c r="AF54" s="323">
        <f t="shared" si="3"/>
        <v>0</v>
      </c>
      <c r="AG54" s="287"/>
      <c r="AH54" s="287"/>
      <c r="AI54" s="287"/>
      <c r="AJ54" s="287"/>
      <c r="AK54" s="287"/>
      <c r="AL54" s="287"/>
      <c r="AM54" s="287"/>
      <c r="AN54" s="287"/>
      <c r="AO54" s="287"/>
      <c r="AP54" s="287"/>
      <c r="AQ54" s="287"/>
      <c r="AR54" s="288"/>
      <c r="AS54" s="289"/>
      <c r="AT54" s="289"/>
      <c r="AU54" s="289"/>
      <c r="AV54" s="289"/>
    </row>
    <row r="55" spans="1:48" ht="26.85">
      <c r="B55" s="343" t="s">
        <v>238</v>
      </c>
      <c r="C55" s="343" t="s">
        <v>238</v>
      </c>
      <c r="D55" s="312">
        <f t="shared" si="0"/>
        <v>0</v>
      </c>
      <c r="E55" s="312">
        <f t="shared" si="1"/>
        <v>0</v>
      </c>
      <c r="F55" s="312">
        <v>0</v>
      </c>
      <c r="G55" s="312">
        <v>0</v>
      </c>
      <c r="H55" s="312"/>
      <c r="I55" s="312"/>
      <c r="J55" s="320"/>
      <c r="K55" s="320">
        <f>'49+770 MJB RHS'!H132</f>
        <v>0</v>
      </c>
      <c r="L55" s="320">
        <f>'58+555 MJB LHS'!H71</f>
        <v>0</v>
      </c>
      <c r="M55" s="320">
        <f>'58+555 MJB RHS'!H67</f>
        <v>0</v>
      </c>
      <c r="N55" s="320">
        <f>'79+520 MJB RHS'!H127</f>
        <v>0</v>
      </c>
      <c r="O55" s="320">
        <f>'80+154 MJB LHS'!H84</f>
        <v>0</v>
      </c>
      <c r="P55" s="320">
        <f>'80+154 MJB LHS'!I84</f>
        <v>0</v>
      </c>
      <c r="Q55" s="320">
        <f>'109+770 MJB LHS'!H105</f>
        <v>0</v>
      </c>
      <c r="R55" s="320">
        <f>'141+095 MJB LHS'!H86</f>
        <v>0</v>
      </c>
      <c r="S55" s="320">
        <f>'141+095 MJB RHS'!H86</f>
        <v>0</v>
      </c>
      <c r="T55" s="320">
        <f>'149+640 MJB LHS'!H83</f>
        <v>0</v>
      </c>
      <c r="U55" s="320"/>
      <c r="V55" s="320">
        <f>'37+418 ROB LHS'!H75</f>
        <v>0</v>
      </c>
      <c r="W55" s="320">
        <f>'37+418 ROB RHS'!H75</f>
        <v>0</v>
      </c>
      <c r="X55" s="320">
        <f>'76+371 ROB LHS'!H65</f>
        <v>0</v>
      </c>
      <c r="Y55" s="320">
        <f>'76+371 ROB RHS'!H65</f>
        <v>0</v>
      </c>
      <c r="Z55" s="320">
        <f>'171+522 ROB LHS'!H68</f>
        <v>0</v>
      </c>
      <c r="AA55" s="320">
        <f>'171+522 ROB RHS'!H69</f>
        <v>0</v>
      </c>
      <c r="AB55" s="321">
        <f>+'160+337 MJB LHS'!H66</f>
        <v>0</v>
      </c>
      <c r="AC55" s="321">
        <f>+'160+337 MJB RHS'!H66</f>
        <v>0</v>
      </c>
      <c r="AD55" s="286"/>
      <c r="AE55" s="323">
        <f t="shared" si="2"/>
        <v>0</v>
      </c>
      <c r="AF55" s="323">
        <f t="shared" si="3"/>
        <v>0</v>
      </c>
      <c r="AG55" s="287"/>
      <c r="AH55" s="287"/>
      <c r="AI55" s="287"/>
      <c r="AJ55" s="287"/>
      <c r="AK55" s="287"/>
      <c r="AL55" s="287"/>
      <c r="AM55" s="287"/>
      <c r="AN55" s="287"/>
      <c r="AO55" s="287"/>
      <c r="AP55" s="287"/>
      <c r="AQ55" s="287"/>
      <c r="AR55" s="288"/>
      <c r="AS55" s="289"/>
      <c r="AT55" s="289"/>
      <c r="AU55" s="289"/>
      <c r="AV55" s="289"/>
    </row>
    <row r="56" spans="1:48" ht="26.85">
      <c r="B56" s="343" t="s">
        <v>240</v>
      </c>
      <c r="C56" s="343" t="s">
        <v>240</v>
      </c>
      <c r="D56" s="312">
        <f t="shared" si="0"/>
        <v>0</v>
      </c>
      <c r="E56" s="312">
        <f t="shared" si="1"/>
        <v>0</v>
      </c>
      <c r="F56" s="312">
        <v>0</v>
      </c>
      <c r="G56" s="312">
        <v>0</v>
      </c>
      <c r="H56" s="312"/>
      <c r="I56" s="312"/>
      <c r="J56" s="320"/>
      <c r="K56" s="320">
        <f>'49+770 MJB RHS'!H133</f>
        <v>0</v>
      </c>
      <c r="L56" s="320">
        <f>'58+555 MJB LHS'!H72</f>
        <v>0</v>
      </c>
      <c r="M56" s="320">
        <f>'58+555 MJB RHS'!H68</f>
        <v>0</v>
      </c>
      <c r="N56" s="320">
        <f>'79+520 MJB RHS'!H128</f>
        <v>0</v>
      </c>
      <c r="O56" s="320">
        <f>'80+154 MJB LHS'!H85</f>
        <v>0</v>
      </c>
      <c r="P56" s="320">
        <f>'80+154 MJB LHS'!I85</f>
        <v>0</v>
      </c>
      <c r="Q56" s="320">
        <f>'109+770 MJB LHS'!H106</f>
        <v>0</v>
      </c>
      <c r="R56" s="320">
        <f>'141+095 MJB LHS'!H87</f>
        <v>0</v>
      </c>
      <c r="S56" s="320">
        <f>'141+095 MJB RHS'!H87</f>
        <v>0</v>
      </c>
      <c r="T56" s="320">
        <f>'149+640 MJB LHS'!H84</f>
        <v>0</v>
      </c>
      <c r="U56" s="320"/>
      <c r="V56" s="320">
        <f>'37+418 ROB LHS'!H76</f>
        <v>0</v>
      </c>
      <c r="W56" s="320">
        <f>'37+418 ROB RHS'!H76</f>
        <v>0</v>
      </c>
      <c r="X56" s="320">
        <f>'76+371 ROB LHS'!H66</f>
        <v>0</v>
      </c>
      <c r="Y56" s="320">
        <f>'76+371 ROB RHS'!H66</f>
        <v>0</v>
      </c>
      <c r="Z56" s="320">
        <f>'171+522 ROB LHS'!H69</f>
        <v>0</v>
      </c>
      <c r="AA56" s="320">
        <f>'171+522 ROB RHS'!H70</f>
        <v>0</v>
      </c>
      <c r="AB56" s="321">
        <f>+'160+337 MJB LHS'!H67</f>
        <v>0</v>
      </c>
      <c r="AC56" s="321">
        <f>+'160+337 MJB RHS'!H67</f>
        <v>0</v>
      </c>
      <c r="AD56" s="286"/>
      <c r="AE56" s="323">
        <f t="shared" si="2"/>
        <v>0</v>
      </c>
      <c r="AF56" s="323">
        <f t="shared" si="3"/>
        <v>0</v>
      </c>
      <c r="AG56" s="287"/>
      <c r="AH56" s="287"/>
      <c r="AI56" s="287"/>
      <c r="AJ56" s="287"/>
      <c r="AK56" s="287"/>
      <c r="AL56" s="287"/>
      <c r="AM56" s="287"/>
      <c r="AN56" s="287"/>
      <c r="AO56" s="287"/>
      <c r="AP56" s="287"/>
      <c r="AQ56" s="287"/>
      <c r="AR56" s="288"/>
      <c r="AS56" s="289"/>
      <c r="AT56" s="289"/>
      <c r="AU56" s="289"/>
      <c r="AV56" s="289"/>
    </row>
    <row r="57" spans="1:48" ht="26.85">
      <c r="B57" s="343" t="s">
        <v>242</v>
      </c>
      <c r="C57" s="343" t="s">
        <v>242</v>
      </c>
      <c r="D57" s="312">
        <f t="shared" si="0"/>
        <v>0</v>
      </c>
      <c r="E57" s="312">
        <f t="shared" si="1"/>
        <v>0</v>
      </c>
      <c r="F57" s="312">
        <v>0</v>
      </c>
      <c r="G57" s="312">
        <v>0</v>
      </c>
      <c r="H57" s="312"/>
      <c r="I57" s="312"/>
      <c r="J57" s="320"/>
      <c r="K57" s="320">
        <f>'49+770 MJB RHS'!H134</f>
        <v>0</v>
      </c>
      <c r="L57" s="320">
        <f>'58+555 MJB LHS'!H73</f>
        <v>0</v>
      </c>
      <c r="M57" s="320">
        <f>'58+555 MJB RHS'!H69</f>
        <v>0</v>
      </c>
      <c r="N57" s="320">
        <f>'79+520 MJB RHS'!H129</f>
        <v>0</v>
      </c>
      <c r="O57" s="320">
        <f>'80+154 MJB LHS'!H86</f>
        <v>0</v>
      </c>
      <c r="P57" s="320">
        <f>'80+154 MJB LHS'!I86</f>
        <v>0</v>
      </c>
      <c r="Q57" s="320">
        <f>'109+770 MJB LHS'!H107</f>
        <v>0</v>
      </c>
      <c r="R57" s="320">
        <f>'141+095 MJB LHS'!H88</f>
        <v>0</v>
      </c>
      <c r="S57" s="320">
        <f>'141+095 MJB RHS'!H88</f>
        <v>0</v>
      </c>
      <c r="T57" s="320">
        <f>'149+640 MJB LHS'!H85</f>
        <v>0</v>
      </c>
      <c r="U57" s="320"/>
      <c r="V57" s="320">
        <f>'37+418 ROB LHS'!H77</f>
        <v>0</v>
      </c>
      <c r="W57" s="320">
        <f>'37+418 ROB RHS'!H77</f>
        <v>0</v>
      </c>
      <c r="X57" s="320">
        <f>'76+371 ROB LHS'!H67</f>
        <v>0</v>
      </c>
      <c r="Y57" s="320">
        <f>'76+371 ROB RHS'!H67</f>
        <v>0</v>
      </c>
      <c r="Z57" s="320">
        <f>'171+522 ROB LHS'!H70</f>
        <v>0</v>
      </c>
      <c r="AA57" s="320">
        <f>'171+522 ROB RHS'!H71</f>
        <v>0</v>
      </c>
      <c r="AB57" s="321">
        <f>+'160+337 MJB LHS'!H68</f>
        <v>0</v>
      </c>
      <c r="AC57" s="321">
        <f>+'160+337 MJB RHS'!H68</f>
        <v>0</v>
      </c>
      <c r="AD57" s="286"/>
      <c r="AE57" s="323">
        <f t="shared" si="2"/>
        <v>0</v>
      </c>
      <c r="AF57" s="323">
        <f t="shared" si="3"/>
        <v>0</v>
      </c>
      <c r="AG57" s="287"/>
      <c r="AH57" s="287"/>
      <c r="AI57" s="287"/>
      <c r="AJ57" s="287"/>
      <c r="AK57" s="287"/>
      <c r="AL57" s="287"/>
      <c r="AM57" s="287"/>
      <c r="AN57" s="287"/>
      <c r="AO57" s="287"/>
      <c r="AP57" s="287"/>
      <c r="AQ57" s="287"/>
      <c r="AR57" s="288"/>
      <c r="AS57" s="289"/>
      <c r="AT57" s="289"/>
      <c r="AU57" s="289"/>
      <c r="AV57" s="289"/>
    </row>
    <row r="58" spans="1:48" ht="26.85">
      <c r="B58" s="343" t="s">
        <v>244</v>
      </c>
      <c r="C58" s="343" t="s">
        <v>244</v>
      </c>
      <c r="D58" s="312">
        <f t="shared" si="0"/>
        <v>0</v>
      </c>
      <c r="E58" s="312">
        <f t="shared" si="1"/>
        <v>0</v>
      </c>
      <c r="F58" s="312">
        <v>0</v>
      </c>
      <c r="G58" s="312">
        <v>0</v>
      </c>
      <c r="H58" s="312"/>
      <c r="I58" s="312"/>
      <c r="J58" s="320"/>
      <c r="K58" s="320">
        <f>'49+770 MJB RHS'!H135</f>
        <v>0</v>
      </c>
      <c r="L58" s="320">
        <f>'58+555 MJB LHS'!H74</f>
        <v>0</v>
      </c>
      <c r="M58" s="320">
        <f>'58+555 MJB RHS'!H70</f>
        <v>0</v>
      </c>
      <c r="N58" s="320">
        <f>'79+520 MJB RHS'!H130</f>
        <v>0</v>
      </c>
      <c r="O58" s="320">
        <f>'80+154 MJB LHS'!H87</f>
        <v>0</v>
      </c>
      <c r="P58" s="320">
        <f>'80+154 MJB LHS'!I87</f>
        <v>0</v>
      </c>
      <c r="Q58" s="320">
        <f>'109+770 MJB LHS'!H108</f>
        <v>0</v>
      </c>
      <c r="R58" s="320">
        <f>'141+095 MJB LHS'!H89</f>
        <v>0</v>
      </c>
      <c r="S58" s="320">
        <f>'141+095 MJB RHS'!H89</f>
        <v>0</v>
      </c>
      <c r="T58" s="320">
        <f>'149+640 MJB LHS'!H86</f>
        <v>0</v>
      </c>
      <c r="U58" s="320"/>
      <c r="V58" s="320">
        <f>'37+418 ROB LHS'!H78</f>
        <v>0</v>
      </c>
      <c r="W58" s="320">
        <f>'37+418 ROB RHS'!H78</f>
        <v>0</v>
      </c>
      <c r="X58" s="320">
        <f>'76+371 ROB LHS'!H68</f>
        <v>0</v>
      </c>
      <c r="Y58" s="320">
        <f>'76+371 ROB RHS'!H68</f>
        <v>0</v>
      </c>
      <c r="Z58" s="320">
        <f>'171+522 ROB LHS'!H71</f>
        <v>0</v>
      </c>
      <c r="AA58" s="320">
        <f>'171+522 ROB RHS'!H72</f>
        <v>0</v>
      </c>
      <c r="AB58" s="321">
        <f>+'160+337 MJB LHS'!H69</f>
        <v>0</v>
      </c>
      <c r="AC58" s="321">
        <f>+'160+337 MJB RHS'!H69</f>
        <v>0</v>
      </c>
      <c r="AD58" s="286"/>
      <c r="AE58" s="323">
        <f t="shared" si="2"/>
        <v>0</v>
      </c>
      <c r="AF58" s="323">
        <f t="shared" si="3"/>
        <v>0</v>
      </c>
      <c r="AG58" s="287"/>
      <c r="AH58" s="287"/>
      <c r="AI58" s="287"/>
      <c r="AJ58" s="287"/>
      <c r="AK58" s="287"/>
      <c r="AL58" s="287"/>
      <c r="AM58" s="287"/>
      <c r="AN58" s="287"/>
      <c r="AO58" s="287"/>
      <c r="AP58" s="287"/>
      <c r="AQ58" s="287"/>
      <c r="AR58" s="288"/>
      <c r="AS58" s="289"/>
      <c r="AT58" s="289"/>
      <c r="AU58" s="289"/>
      <c r="AV58" s="289"/>
    </row>
    <row r="59" spans="1:48" ht="26.85">
      <c r="B59" s="343" t="s">
        <v>247</v>
      </c>
      <c r="C59" s="343" t="s">
        <v>247</v>
      </c>
      <c r="D59" s="312">
        <f t="shared" si="0"/>
        <v>0</v>
      </c>
      <c r="E59" s="312">
        <f t="shared" si="1"/>
        <v>0</v>
      </c>
      <c r="F59" s="312">
        <v>0</v>
      </c>
      <c r="G59" s="312">
        <v>0</v>
      </c>
      <c r="H59" s="312"/>
      <c r="I59" s="312"/>
      <c r="J59" s="320"/>
      <c r="K59" s="320">
        <f>'49+770 MJB RHS'!H136</f>
        <v>0</v>
      </c>
      <c r="L59" s="320">
        <f>'58+555 MJB LHS'!H75</f>
        <v>0</v>
      </c>
      <c r="M59" s="320">
        <f>'58+555 MJB RHS'!H71</f>
        <v>0</v>
      </c>
      <c r="N59" s="320">
        <f>'79+520 MJB RHS'!H131</f>
        <v>0</v>
      </c>
      <c r="O59" s="320">
        <f>'80+154 MJB LHS'!H88</f>
        <v>0</v>
      </c>
      <c r="P59" s="320">
        <f>'80+154 MJB LHS'!I88</f>
        <v>0</v>
      </c>
      <c r="Q59" s="320">
        <f>'109+770 MJB LHS'!H109</f>
        <v>0</v>
      </c>
      <c r="R59" s="320">
        <f>'141+095 MJB LHS'!H90</f>
        <v>0</v>
      </c>
      <c r="S59" s="320">
        <f>'141+095 MJB RHS'!H90</f>
        <v>0</v>
      </c>
      <c r="T59" s="320">
        <f>'149+640 MJB LHS'!H87</f>
        <v>0</v>
      </c>
      <c r="U59" s="320"/>
      <c r="V59" s="320">
        <f>'37+418 ROB LHS'!H79</f>
        <v>0</v>
      </c>
      <c r="W59" s="320">
        <f>'37+418 ROB RHS'!H79</f>
        <v>0</v>
      </c>
      <c r="X59" s="320">
        <f>'76+371 ROB LHS'!H69</f>
        <v>0</v>
      </c>
      <c r="Y59" s="320">
        <f>'76+371 ROB RHS'!H69</f>
        <v>0</v>
      </c>
      <c r="Z59" s="320">
        <f>'171+522 ROB LHS'!H72</f>
        <v>0</v>
      </c>
      <c r="AA59" s="320">
        <f>'171+522 ROB RHS'!H73</f>
        <v>0</v>
      </c>
      <c r="AB59" s="321">
        <f>+'160+337 MJB LHS'!H70</f>
        <v>0</v>
      </c>
      <c r="AC59" s="321">
        <f>+'160+337 MJB RHS'!H70</f>
        <v>0</v>
      </c>
      <c r="AD59" s="286"/>
      <c r="AE59" s="323">
        <f t="shared" si="2"/>
        <v>0</v>
      </c>
      <c r="AF59" s="323">
        <f t="shared" si="3"/>
        <v>0</v>
      </c>
      <c r="AG59" s="287"/>
      <c r="AH59" s="287"/>
      <c r="AI59" s="287"/>
      <c r="AJ59" s="287"/>
      <c r="AK59" s="287"/>
      <c r="AL59" s="287"/>
      <c r="AM59" s="287"/>
      <c r="AN59" s="287"/>
      <c r="AO59" s="287"/>
      <c r="AP59" s="287"/>
      <c r="AQ59" s="287"/>
      <c r="AR59" s="288"/>
      <c r="AS59" s="289"/>
      <c r="AT59" s="289"/>
      <c r="AU59" s="289"/>
      <c r="AV59" s="289"/>
    </row>
    <row r="60" spans="1:48" ht="26.85">
      <c r="B60" s="343" t="s">
        <v>249</v>
      </c>
      <c r="C60" s="343" t="s">
        <v>249</v>
      </c>
      <c r="D60" s="312">
        <f t="shared" si="0"/>
        <v>0</v>
      </c>
      <c r="E60" s="312">
        <f t="shared" si="1"/>
        <v>0</v>
      </c>
      <c r="F60" s="312">
        <v>0</v>
      </c>
      <c r="G60" s="312">
        <v>0</v>
      </c>
      <c r="H60" s="312"/>
      <c r="I60" s="312"/>
      <c r="J60" s="320"/>
      <c r="K60" s="320">
        <f>'49+770 MJB RHS'!H137</f>
        <v>0</v>
      </c>
      <c r="L60" s="320">
        <f>'58+555 MJB LHS'!H76</f>
        <v>0</v>
      </c>
      <c r="M60" s="320">
        <f>'58+555 MJB RHS'!H72</f>
        <v>0</v>
      </c>
      <c r="N60" s="320">
        <f>'79+520 MJB RHS'!H132</f>
        <v>0</v>
      </c>
      <c r="O60" s="320">
        <f>'80+154 MJB LHS'!H89</f>
        <v>0</v>
      </c>
      <c r="P60" s="320">
        <f>'80+154 MJB LHS'!I89</f>
        <v>0</v>
      </c>
      <c r="Q60" s="320">
        <f>'109+770 MJB LHS'!H110</f>
        <v>0</v>
      </c>
      <c r="R60" s="320">
        <f>'141+095 MJB LHS'!H91</f>
        <v>0</v>
      </c>
      <c r="S60" s="320">
        <f>'141+095 MJB RHS'!H91</f>
        <v>0</v>
      </c>
      <c r="T60" s="320">
        <f>'149+640 MJB LHS'!H88</f>
        <v>0</v>
      </c>
      <c r="U60" s="320"/>
      <c r="V60" s="320">
        <f>'37+418 ROB LHS'!H80</f>
        <v>0</v>
      </c>
      <c r="W60" s="320">
        <f>'37+418 ROB RHS'!H80</f>
        <v>0</v>
      </c>
      <c r="X60" s="320">
        <f>'76+371 ROB LHS'!H70</f>
        <v>0</v>
      </c>
      <c r="Y60" s="320">
        <f>'76+371 ROB RHS'!H70</f>
        <v>0</v>
      </c>
      <c r="Z60" s="320">
        <f>'171+522 ROB LHS'!H73</f>
        <v>0</v>
      </c>
      <c r="AA60" s="320">
        <f>'171+522 ROB RHS'!H74</f>
        <v>0</v>
      </c>
      <c r="AB60" s="321">
        <f>+'160+337 MJB LHS'!H71</f>
        <v>0</v>
      </c>
      <c r="AC60" s="321">
        <f>+'160+337 MJB RHS'!H71</f>
        <v>0</v>
      </c>
      <c r="AD60" s="286"/>
      <c r="AE60" s="323">
        <f t="shared" si="2"/>
        <v>0</v>
      </c>
      <c r="AF60" s="323">
        <f t="shared" si="3"/>
        <v>0</v>
      </c>
      <c r="AG60" s="287"/>
      <c r="AH60" s="287"/>
      <c r="AI60" s="287"/>
      <c r="AJ60" s="287"/>
      <c r="AK60" s="287"/>
      <c r="AL60" s="287"/>
      <c r="AM60" s="287"/>
      <c r="AN60" s="287"/>
      <c r="AO60" s="287"/>
      <c r="AP60" s="287"/>
      <c r="AQ60" s="287"/>
      <c r="AR60" s="288"/>
      <c r="AS60" s="289"/>
      <c r="AT60" s="289"/>
      <c r="AU60" s="289"/>
      <c r="AV60" s="289"/>
    </row>
    <row r="61" spans="1:48" ht="26.85">
      <c r="B61" s="343" t="s">
        <v>251</v>
      </c>
      <c r="C61" s="343" t="s">
        <v>251</v>
      </c>
      <c r="D61" s="312">
        <f t="shared" si="0"/>
        <v>0</v>
      </c>
      <c r="E61" s="312">
        <f t="shared" si="1"/>
        <v>0</v>
      </c>
      <c r="F61" s="312">
        <v>0</v>
      </c>
      <c r="G61" s="312">
        <v>0</v>
      </c>
      <c r="H61" s="312"/>
      <c r="I61" s="312"/>
      <c r="J61" s="320"/>
      <c r="K61" s="320">
        <f>'49+770 MJB RHS'!H138</f>
        <v>0</v>
      </c>
      <c r="L61" s="320">
        <f>'58+555 MJB LHS'!H77</f>
        <v>0</v>
      </c>
      <c r="M61" s="320">
        <f>'58+555 MJB RHS'!H73</f>
        <v>0</v>
      </c>
      <c r="N61" s="320">
        <f>'79+520 MJB RHS'!H133</f>
        <v>0</v>
      </c>
      <c r="O61" s="320">
        <f>'80+154 MJB LHS'!H90</f>
        <v>0</v>
      </c>
      <c r="P61" s="320">
        <f>'80+154 MJB LHS'!I90</f>
        <v>0</v>
      </c>
      <c r="Q61" s="320">
        <f>'109+770 MJB LHS'!H111</f>
        <v>0</v>
      </c>
      <c r="R61" s="320">
        <f>'141+095 MJB LHS'!H92</f>
        <v>0</v>
      </c>
      <c r="S61" s="320">
        <f>'141+095 MJB RHS'!H92</f>
        <v>0</v>
      </c>
      <c r="T61" s="320">
        <f>'149+640 MJB LHS'!H89</f>
        <v>0</v>
      </c>
      <c r="U61" s="320"/>
      <c r="V61" s="320">
        <f>'37+418 ROB LHS'!H81</f>
        <v>0</v>
      </c>
      <c r="W61" s="320">
        <f>'37+418 ROB RHS'!H81</f>
        <v>0</v>
      </c>
      <c r="X61" s="320">
        <f>'76+371 ROB LHS'!H71</f>
        <v>0</v>
      </c>
      <c r="Y61" s="320">
        <f>'76+371 ROB RHS'!H71</f>
        <v>0</v>
      </c>
      <c r="Z61" s="320">
        <f>'171+522 ROB LHS'!H74</f>
        <v>0</v>
      </c>
      <c r="AA61" s="320">
        <f>'171+522 ROB RHS'!H75</f>
        <v>0</v>
      </c>
      <c r="AB61" s="321">
        <f>+'160+337 MJB LHS'!H72</f>
        <v>0</v>
      </c>
      <c r="AC61" s="321">
        <f>+'160+337 MJB RHS'!H72</f>
        <v>0</v>
      </c>
      <c r="AD61" s="286"/>
      <c r="AE61" s="323">
        <f t="shared" si="2"/>
        <v>0</v>
      </c>
      <c r="AF61" s="323">
        <f t="shared" si="3"/>
        <v>0</v>
      </c>
      <c r="AG61" s="287"/>
      <c r="AH61" s="287"/>
      <c r="AI61" s="287"/>
      <c r="AJ61" s="287"/>
      <c r="AK61" s="287"/>
      <c r="AL61" s="287"/>
      <c r="AM61" s="287"/>
      <c r="AN61" s="287"/>
      <c r="AO61" s="287"/>
      <c r="AP61" s="287"/>
      <c r="AQ61" s="287"/>
      <c r="AR61" s="288"/>
      <c r="AS61" s="289"/>
      <c r="AT61" s="289"/>
      <c r="AU61" s="289"/>
      <c r="AV61" s="289"/>
    </row>
    <row r="62" spans="1:48" ht="26.85">
      <c r="B62" s="343" t="s">
        <v>253</v>
      </c>
      <c r="C62" s="343" t="s">
        <v>253</v>
      </c>
      <c r="D62" s="312">
        <f t="shared" si="0"/>
        <v>0</v>
      </c>
      <c r="E62" s="312">
        <f t="shared" si="1"/>
        <v>0</v>
      </c>
      <c r="F62" s="312">
        <v>0</v>
      </c>
      <c r="G62" s="312">
        <v>0</v>
      </c>
      <c r="H62" s="312"/>
      <c r="I62" s="312"/>
      <c r="J62" s="320"/>
      <c r="K62" s="320">
        <f>'49+770 MJB RHS'!H139</f>
        <v>0</v>
      </c>
      <c r="L62" s="320">
        <f>'58+555 MJB LHS'!H78</f>
        <v>0</v>
      </c>
      <c r="M62" s="320">
        <f>'58+555 MJB RHS'!H74</f>
        <v>0</v>
      </c>
      <c r="N62" s="320">
        <f>'79+520 MJB RHS'!H134</f>
        <v>0</v>
      </c>
      <c r="O62" s="320">
        <f>'80+154 MJB LHS'!H91</f>
        <v>0</v>
      </c>
      <c r="P62" s="320">
        <f>'80+154 MJB LHS'!I91</f>
        <v>0</v>
      </c>
      <c r="Q62" s="320">
        <f>'109+770 MJB LHS'!H112</f>
        <v>0</v>
      </c>
      <c r="R62" s="320">
        <f>'141+095 MJB LHS'!H93</f>
        <v>0</v>
      </c>
      <c r="S62" s="320">
        <f>'141+095 MJB RHS'!H93</f>
        <v>0</v>
      </c>
      <c r="T62" s="320">
        <f>'149+640 MJB LHS'!H90</f>
        <v>0</v>
      </c>
      <c r="U62" s="320"/>
      <c r="V62" s="320">
        <f>'37+418 ROB LHS'!H82</f>
        <v>0</v>
      </c>
      <c r="W62" s="320">
        <f>'37+418 ROB RHS'!H82</f>
        <v>0</v>
      </c>
      <c r="X62" s="320">
        <f>'76+371 ROB LHS'!H72</f>
        <v>0</v>
      </c>
      <c r="Y62" s="320">
        <f>'76+371 ROB RHS'!H72</f>
        <v>0</v>
      </c>
      <c r="Z62" s="320">
        <f>'171+522 ROB LHS'!H75</f>
        <v>0</v>
      </c>
      <c r="AA62" s="320">
        <f>'171+522 ROB RHS'!H76</f>
        <v>0</v>
      </c>
      <c r="AB62" s="321">
        <f>+'160+337 MJB LHS'!H73</f>
        <v>0</v>
      </c>
      <c r="AC62" s="321">
        <f>+'160+337 MJB RHS'!H73</f>
        <v>0</v>
      </c>
      <c r="AD62" s="286"/>
      <c r="AE62" s="323">
        <f t="shared" si="2"/>
        <v>0</v>
      </c>
      <c r="AF62" s="323">
        <f t="shared" si="3"/>
        <v>0</v>
      </c>
      <c r="AG62" s="287"/>
      <c r="AH62" s="287"/>
      <c r="AI62" s="287"/>
      <c r="AJ62" s="287"/>
      <c r="AK62" s="287"/>
      <c r="AL62" s="287"/>
      <c r="AM62" s="287"/>
      <c r="AN62" s="287"/>
      <c r="AO62" s="287"/>
      <c r="AP62" s="287"/>
      <c r="AQ62" s="287"/>
      <c r="AR62" s="288"/>
      <c r="AS62" s="289"/>
      <c r="AT62" s="289"/>
      <c r="AU62" s="289"/>
      <c r="AV62" s="289"/>
    </row>
    <row r="63" spans="1:48" ht="26.85">
      <c r="B63" s="343" t="s">
        <v>254</v>
      </c>
      <c r="C63" s="343"/>
      <c r="D63" s="312">
        <f t="shared" si="0"/>
        <v>915</v>
      </c>
      <c r="E63" s="312">
        <f t="shared" si="1"/>
        <v>650</v>
      </c>
      <c r="F63" s="312">
        <v>265</v>
      </c>
      <c r="G63" s="312">
        <v>0</v>
      </c>
      <c r="H63" s="312"/>
      <c r="I63" s="312"/>
      <c r="J63" s="320"/>
      <c r="K63" s="320">
        <f>'49+770 MJB RHS'!H140</f>
        <v>0</v>
      </c>
      <c r="L63" s="320">
        <f>'58+555 MJB LHS'!H79</f>
        <v>0</v>
      </c>
      <c r="M63" s="320">
        <f>'58+555 MJB RHS'!H75</f>
        <v>0</v>
      </c>
      <c r="N63" s="320">
        <f>'79+520 MJB RHS'!H135</f>
        <v>0</v>
      </c>
      <c r="O63" s="320">
        <f>'80+154 MJB LHS'!H92</f>
        <v>0</v>
      </c>
      <c r="P63" s="320">
        <f>'80+154 MJB LHS'!I92</f>
        <v>0</v>
      </c>
      <c r="Q63" s="320">
        <f>'109+770 MJB LHS'!H113</f>
        <v>382</v>
      </c>
      <c r="R63" s="320">
        <f>'141+095 MJB LHS'!H94</f>
        <v>126</v>
      </c>
      <c r="S63" s="320">
        <f>'141+095 MJB RHS'!H94</f>
        <v>139</v>
      </c>
      <c r="T63" s="320">
        <f>'149+640 MJB LHS'!H91</f>
        <v>0</v>
      </c>
      <c r="U63" s="320"/>
      <c r="V63" s="320"/>
      <c r="W63" s="320"/>
      <c r="X63" s="320"/>
      <c r="Y63" s="320"/>
      <c r="Z63" s="320">
        <f>'171+522 ROB LHS'!H76</f>
        <v>3</v>
      </c>
      <c r="AA63" s="320">
        <f>'171+522 ROB RHS'!H77</f>
        <v>0</v>
      </c>
      <c r="AB63" s="321">
        <f>+'160+337 MJB LHS'!H74</f>
        <v>0</v>
      </c>
      <c r="AC63" s="321">
        <f>+'160+337 MJB RHS'!H74</f>
        <v>0</v>
      </c>
      <c r="AD63" s="286"/>
      <c r="AE63" s="323">
        <f t="shared" si="2"/>
        <v>650</v>
      </c>
      <c r="AF63" s="323">
        <f t="shared" si="3"/>
        <v>0</v>
      </c>
      <c r="AG63" s="287"/>
      <c r="AH63" s="287"/>
      <c r="AI63" s="287"/>
      <c r="AJ63" s="287"/>
      <c r="AK63" s="287"/>
      <c r="AL63" s="287"/>
      <c r="AM63" s="287"/>
      <c r="AN63" s="287"/>
      <c r="AO63" s="287"/>
      <c r="AP63" s="287"/>
      <c r="AQ63" s="287"/>
    </row>
    <row r="64" spans="1:48" ht="26.85">
      <c r="B64" s="343" t="s">
        <v>720</v>
      </c>
      <c r="C64" s="343"/>
      <c r="D64" s="312">
        <f t="shared" si="0"/>
        <v>1019</v>
      </c>
      <c r="E64" s="312">
        <f t="shared" si="1"/>
        <v>788</v>
      </c>
      <c r="F64" s="312">
        <v>231</v>
      </c>
      <c r="G64" s="312"/>
      <c r="H64" s="312"/>
      <c r="I64" s="312"/>
      <c r="J64" s="320"/>
      <c r="K64" s="320"/>
      <c r="L64" s="320"/>
      <c r="M64" s="320"/>
      <c r="N64" s="320"/>
      <c r="O64" s="320"/>
      <c r="P64" s="320"/>
      <c r="Q64" s="320"/>
      <c r="R64" s="320"/>
      <c r="S64" s="320"/>
      <c r="T64" s="320"/>
      <c r="U64" s="320">
        <f>'149+095 MJB RHS'!H53</f>
        <v>278</v>
      </c>
      <c r="V64" s="320">
        <f>'37+418 ROB LHS'!H83</f>
        <v>195</v>
      </c>
      <c r="W64" s="320">
        <f>'37+418 ROB RHS'!H83</f>
        <v>195</v>
      </c>
      <c r="X64" s="320">
        <f>'76+371 ROB LHS'!H73</f>
        <v>60</v>
      </c>
      <c r="Y64" s="320">
        <f>'76+371 ROB RHS'!H73</f>
        <v>60</v>
      </c>
      <c r="Z64" s="320">
        <f>'171+522 ROB LHS'!H77</f>
        <v>0</v>
      </c>
      <c r="AA64" s="320">
        <f>'171+522 ROB RHS'!H78</f>
        <v>0</v>
      </c>
      <c r="AB64" s="321">
        <f>+'160+337 MJB LHS'!H75</f>
        <v>0</v>
      </c>
      <c r="AC64" s="321">
        <f>+'160+337 MJB RHS'!H75</f>
        <v>0</v>
      </c>
      <c r="AD64" s="286"/>
      <c r="AE64" s="323">
        <f t="shared" si="2"/>
        <v>788</v>
      </c>
      <c r="AF64" s="323">
        <f t="shared" si="3"/>
        <v>0</v>
      </c>
      <c r="AG64" s="287"/>
      <c r="AH64" s="287"/>
      <c r="AI64" s="287"/>
      <c r="AJ64" s="287"/>
      <c r="AK64" s="287"/>
      <c r="AL64" s="287"/>
      <c r="AM64" s="287"/>
      <c r="AN64" s="287"/>
      <c r="AO64" s="287"/>
      <c r="AP64" s="287"/>
      <c r="AQ64" s="287"/>
    </row>
  </sheetData>
  <mergeCells count="63">
    <mergeCell ref="B51:C51"/>
    <mergeCell ref="B52:C52"/>
    <mergeCell ref="B53:C53"/>
    <mergeCell ref="B54:C54"/>
    <mergeCell ref="B14:C14"/>
    <mergeCell ref="B38:C38"/>
    <mergeCell ref="B27:C27"/>
    <mergeCell ref="B28:C28"/>
    <mergeCell ref="B29:C29"/>
    <mergeCell ref="B30:C30"/>
    <mergeCell ref="B31:C31"/>
    <mergeCell ref="B32:C32"/>
    <mergeCell ref="B33:C33"/>
    <mergeCell ref="B34:C34"/>
    <mergeCell ref="B35:C35"/>
    <mergeCell ref="B36:C36"/>
    <mergeCell ref="B3:C3"/>
    <mergeCell ref="B4:C4"/>
    <mergeCell ref="B5:C5"/>
    <mergeCell ref="B6:C6"/>
    <mergeCell ref="B7:C7"/>
    <mergeCell ref="B8:C8"/>
    <mergeCell ref="B9:C9"/>
    <mergeCell ref="B10:C10"/>
    <mergeCell ref="B11:C11"/>
    <mergeCell ref="B12:C12"/>
    <mergeCell ref="B13:C13"/>
    <mergeCell ref="B26:C26"/>
    <mergeCell ref="B15:C15"/>
    <mergeCell ref="B16:C16"/>
    <mergeCell ref="B17:C17"/>
    <mergeCell ref="B18:C18"/>
    <mergeCell ref="B19:C19"/>
    <mergeCell ref="B20:C20"/>
    <mergeCell ref="B21:C21"/>
    <mergeCell ref="B22:C22"/>
    <mergeCell ref="B23:C23"/>
    <mergeCell ref="B24:C24"/>
    <mergeCell ref="B25:C25"/>
    <mergeCell ref="B37:C37"/>
    <mergeCell ref="B50:C50"/>
    <mergeCell ref="B39:C39"/>
    <mergeCell ref="B40:C40"/>
    <mergeCell ref="B41:C41"/>
    <mergeCell ref="B42:C42"/>
    <mergeCell ref="B43:C43"/>
    <mergeCell ref="B44:C44"/>
    <mergeCell ref="B61:C61"/>
    <mergeCell ref="B62:C62"/>
    <mergeCell ref="B63:C63"/>
    <mergeCell ref="B2:C2"/>
    <mergeCell ref="B64:C64"/>
    <mergeCell ref="B55:C55"/>
    <mergeCell ref="B56:C56"/>
    <mergeCell ref="B57:C57"/>
    <mergeCell ref="B58:C58"/>
    <mergeCell ref="B59:C59"/>
    <mergeCell ref="B60:C60"/>
    <mergeCell ref="B45:C45"/>
    <mergeCell ref="B46:C46"/>
    <mergeCell ref="B47:C47"/>
    <mergeCell ref="B48:C48"/>
    <mergeCell ref="B49:C49"/>
  </mergeCells>
  <printOptions horizontalCentered="1"/>
  <pageMargins left="0.31496062992125984" right="0.31496062992125984" top="0.35433070866141736" bottom="0.35433070866141736" header="0.31496062992125984" footer="0.31496062992125984"/>
  <pageSetup paperSize="8" scale="3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1F328-135A-4B1F-8FBD-CB11C01FDBE6}">
  <dimension ref="A1:W116"/>
  <sheetViews>
    <sheetView zoomScale="70" zoomScaleNormal="70" workbookViewId="0">
      <selection activeCell="H83" sqref="H83"/>
    </sheetView>
  </sheetViews>
  <sheetFormatPr defaultColWidth="9.109375" defaultRowHeight="15.05"/>
  <cols>
    <col min="1" max="1" width="19.5546875" style="1" customWidth="1"/>
    <col min="2" max="2" width="15.5546875" style="1" customWidth="1"/>
    <col min="3" max="3" width="16.88671875" style="1" customWidth="1"/>
    <col min="4" max="4" width="20.44140625" style="1" bestFit="1" customWidth="1"/>
    <col min="5" max="5" width="13.109375" style="1" customWidth="1"/>
    <col min="6" max="6" width="11.88671875" style="1" customWidth="1"/>
    <col min="7" max="7" width="14.44140625" style="1" customWidth="1"/>
    <col min="8" max="8" width="12.44140625" style="1" customWidth="1"/>
    <col min="9" max="9" width="13.5546875" style="1" customWidth="1"/>
    <col min="10" max="10" width="17.5546875" style="1" customWidth="1"/>
    <col min="11" max="11" width="22.44140625" style="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15.75" thickBot="1">
      <c r="A2" s="78" t="s">
        <v>19</v>
      </c>
      <c r="B2" s="79" t="s">
        <v>652</v>
      </c>
      <c r="C2" s="80" t="s">
        <v>675</v>
      </c>
      <c r="D2" s="81" t="s">
        <v>654</v>
      </c>
      <c r="E2" s="82" t="s">
        <v>676</v>
      </c>
      <c r="F2" s="83" t="s">
        <v>655</v>
      </c>
      <c r="G2" s="83">
        <v>11.35</v>
      </c>
      <c r="H2" s="84">
        <v>8</v>
      </c>
      <c r="I2" s="85">
        <v>5</v>
      </c>
      <c r="J2" s="84" t="s">
        <v>21</v>
      </c>
      <c r="K2" s="84"/>
      <c r="L2" s="86"/>
      <c r="M2" s="369" t="s">
        <v>656</v>
      </c>
      <c r="N2" s="370"/>
      <c r="O2" s="76"/>
      <c r="P2" s="75"/>
      <c r="S2" s="77" t="str" cm="1">
        <f t="array" ref="S2:W2">_xlfn.TEXTSPLIT(C2," "," ",TRUE,1,)</f>
        <v>Ch</v>
      </c>
      <c r="T2" s="77" t="str">
        <v>-</v>
      </c>
      <c r="U2" s="77" t="str">
        <v>37+418</v>
      </c>
      <c r="V2" s="77" t="str">
        <v>-</v>
      </c>
      <c r="W2" s="77" t="str">
        <v>RHS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258</v>
      </c>
      <c r="B8" s="411"/>
      <c r="C8" s="411"/>
      <c r="D8" s="411"/>
      <c r="E8" s="411"/>
      <c r="F8" s="411"/>
      <c r="G8" s="411"/>
      <c r="H8" s="411"/>
      <c r="I8" s="411"/>
      <c r="J8" s="411"/>
      <c r="K8" s="412"/>
      <c r="L8" s="8"/>
      <c r="M8" s="8"/>
      <c r="N8" s="8"/>
      <c r="O8" s="8"/>
      <c r="P8" s="9"/>
    </row>
    <row r="9" spans="1:23" ht="15.75">
      <c r="A9" s="67" t="s">
        <v>172</v>
      </c>
      <c r="B9" s="11" t="s">
        <v>657</v>
      </c>
      <c r="C9" s="11" t="s">
        <v>658</v>
      </c>
      <c r="D9" s="11" t="s">
        <v>659</v>
      </c>
      <c r="E9" s="11"/>
      <c r="F9" s="11" t="s">
        <v>141</v>
      </c>
      <c r="G9" s="12">
        <v>12</v>
      </c>
      <c r="H9" s="12">
        <v>1</v>
      </c>
      <c r="I9" s="12"/>
      <c r="J9" s="13">
        <f t="shared" ref="J9:J12" si="0">G9*H9</f>
        <v>12</v>
      </c>
      <c r="K9" s="162" t="s">
        <v>660</v>
      </c>
      <c r="L9" s="486"/>
      <c r="M9" s="486"/>
      <c r="N9" s="486"/>
      <c r="O9" s="486"/>
      <c r="P9" s="486"/>
    </row>
    <row r="10" spans="1:23" ht="15.75">
      <c r="A10" s="67" t="s">
        <v>172</v>
      </c>
      <c r="B10" s="11" t="s">
        <v>657</v>
      </c>
      <c r="C10" s="11" t="s">
        <v>658</v>
      </c>
      <c r="D10" s="11" t="s">
        <v>659</v>
      </c>
      <c r="E10" s="11"/>
      <c r="F10" s="11" t="s">
        <v>141</v>
      </c>
      <c r="G10" s="12">
        <v>12</v>
      </c>
      <c r="H10" s="12">
        <v>1</v>
      </c>
      <c r="I10" s="12"/>
      <c r="J10" s="13">
        <f t="shared" si="0"/>
        <v>12</v>
      </c>
      <c r="K10" s="162" t="s">
        <v>660</v>
      </c>
      <c r="L10" s="487"/>
      <c r="M10" s="487"/>
      <c r="N10" s="487"/>
      <c r="O10" s="487"/>
      <c r="P10" s="487"/>
    </row>
    <row r="11" spans="1:23" ht="31.45">
      <c r="A11" s="128" t="s">
        <v>661</v>
      </c>
      <c r="B11" s="11" t="s">
        <v>662</v>
      </c>
      <c r="C11" s="11" t="s">
        <v>663</v>
      </c>
      <c r="D11" s="11" t="s">
        <v>663</v>
      </c>
      <c r="E11" s="11"/>
      <c r="F11" s="11" t="s">
        <v>141</v>
      </c>
      <c r="G11" s="12">
        <v>3</v>
      </c>
      <c r="H11" s="12">
        <v>1</v>
      </c>
      <c r="I11" s="12"/>
      <c r="J11" s="13">
        <f t="shared" si="0"/>
        <v>3</v>
      </c>
      <c r="K11" s="162" t="s">
        <v>660</v>
      </c>
      <c r="L11" s="15"/>
      <c r="M11" s="15"/>
      <c r="N11" s="15"/>
      <c r="O11" s="15"/>
      <c r="P11" s="16"/>
    </row>
    <row r="12" spans="1:23" ht="31.45">
      <c r="A12" s="128" t="s">
        <v>664</v>
      </c>
      <c r="B12" s="11" t="s">
        <v>665</v>
      </c>
      <c r="C12" s="11" t="s">
        <v>666</v>
      </c>
      <c r="D12" s="11" t="s">
        <v>666</v>
      </c>
      <c r="E12" s="11"/>
      <c r="F12" s="11" t="s">
        <v>156</v>
      </c>
      <c r="G12" s="12">
        <v>10</v>
      </c>
      <c r="H12" s="12">
        <v>1</v>
      </c>
      <c r="I12" s="12"/>
      <c r="J12" s="13">
        <f t="shared" si="0"/>
        <v>10</v>
      </c>
      <c r="K12" s="162" t="s">
        <v>660</v>
      </c>
      <c r="L12" s="15"/>
      <c r="M12" s="15"/>
      <c r="N12" s="15"/>
      <c r="O12" s="15"/>
      <c r="P12" s="16"/>
    </row>
    <row r="13" spans="1:23" ht="15.75">
      <c r="A13" s="410" t="s">
        <v>647</v>
      </c>
      <c r="B13" s="411"/>
      <c r="C13" s="411"/>
      <c r="D13" s="411"/>
      <c r="E13" s="411"/>
      <c r="F13" s="411"/>
      <c r="G13" s="411"/>
      <c r="H13" s="411"/>
      <c r="I13" s="411"/>
      <c r="J13" s="411"/>
      <c r="K13" s="412"/>
      <c r="L13" s="8"/>
      <c r="M13" s="8"/>
      <c r="N13" s="8"/>
      <c r="O13" s="8"/>
      <c r="P13" s="9"/>
    </row>
    <row r="14" spans="1:23" ht="31.45">
      <c r="A14" s="67" t="s">
        <v>581</v>
      </c>
      <c r="B14" s="11" t="s">
        <v>513</v>
      </c>
      <c r="C14" s="11" t="s">
        <v>647</v>
      </c>
      <c r="D14" s="11" t="s">
        <v>486</v>
      </c>
      <c r="E14" s="11"/>
      <c r="F14" s="11" t="s">
        <v>141</v>
      </c>
      <c r="G14" s="12">
        <f>3*59</f>
        <v>177</v>
      </c>
      <c r="H14" s="12"/>
      <c r="I14" s="12"/>
      <c r="J14" s="13">
        <f>G14</f>
        <v>177</v>
      </c>
      <c r="K14" s="14" t="s">
        <v>648</v>
      </c>
      <c r="L14" s="15"/>
      <c r="M14" s="15"/>
      <c r="N14" s="15"/>
      <c r="O14" s="15"/>
      <c r="P14" s="16"/>
    </row>
    <row r="15" spans="1:23" ht="15.75">
      <c r="A15" s="67" t="s">
        <v>649</v>
      </c>
      <c r="B15" s="11" t="s">
        <v>484</v>
      </c>
      <c r="C15" s="11" t="s">
        <v>650</v>
      </c>
      <c r="D15" s="11" t="s">
        <v>486</v>
      </c>
      <c r="E15" s="11"/>
      <c r="F15" s="11" t="s">
        <v>141</v>
      </c>
      <c r="G15" s="12">
        <f>3*59</f>
        <v>177</v>
      </c>
      <c r="H15" s="12"/>
      <c r="I15" s="12"/>
      <c r="J15" s="13">
        <f>G15</f>
        <v>177</v>
      </c>
      <c r="K15" s="14" t="s">
        <v>588</v>
      </c>
      <c r="L15" s="15"/>
      <c r="M15" s="15"/>
      <c r="N15" s="15"/>
      <c r="O15" s="15"/>
      <c r="P15" s="16"/>
    </row>
    <row r="16" spans="1:23" ht="47.15">
      <c r="A16" s="128" t="s">
        <v>667</v>
      </c>
      <c r="B16" s="11" t="s">
        <v>668</v>
      </c>
      <c r="C16" s="11" t="s">
        <v>669</v>
      </c>
      <c r="D16" s="11" t="s">
        <v>670</v>
      </c>
      <c r="E16" s="11"/>
      <c r="F16" s="11" t="s">
        <v>156</v>
      </c>
      <c r="G16" s="12">
        <v>10</v>
      </c>
      <c r="H16" s="12">
        <v>1</v>
      </c>
      <c r="I16" s="12"/>
      <c r="J16" s="13">
        <f>G16</f>
        <v>10</v>
      </c>
      <c r="K16" s="14" t="s">
        <v>671</v>
      </c>
      <c r="L16" s="15"/>
      <c r="M16" s="15"/>
      <c r="N16" s="15"/>
      <c r="O16" s="15"/>
      <c r="P16" s="16"/>
    </row>
    <row r="17" spans="1:16" ht="15.75">
      <c r="A17" s="17"/>
      <c r="B17" s="18"/>
      <c r="C17" s="18"/>
      <c r="D17" s="18"/>
      <c r="E17" s="18"/>
      <c r="F17" s="20" t="s">
        <v>44</v>
      </c>
      <c r="G17" s="18"/>
      <c r="H17" s="20" t="s">
        <v>98</v>
      </c>
      <c r="I17" s="135">
        <v>1</v>
      </c>
      <c r="J17" s="18"/>
      <c r="K17" s="19"/>
      <c r="L17" s="8"/>
      <c r="M17" s="8"/>
      <c r="N17" s="8"/>
      <c r="O17" s="8"/>
      <c r="P17" s="9"/>
    </row>
    <row r="18" spans="1:16" ht="15.75">
      <c r="A18" s="17"/>
      <c r="B18" s="18"/>
      <c r="C18" s="18"/>
      <c r="D18" s="18"/>
      <c r="E18" s="18"/>
      <c r="F18" s="20" t="s">
        <v>667</v>
      </c>
      <c r="G18" s="18"/>
      <c r="H18" s="20" t="s">
        <v>156</v>
      </c>
      <c r="I18" s="135">
        <f>+J16</f>
        <v>10</v>
      </c>
      <c r="J18" s="18"/>
      <c r="K18" s="19"/>
      <c r="L18" s="8"/>
      <c r="M18" s="8"/>
      <c r="N18" s="8"/>
      <c r="O18" s="8"/>
      <c r="P18" s="9"/>
    </row>
    <row r="19" spans="1:16" ht="15.75">
      <c r="A19" s="17"/>
      <c r="B19" s="18"/>
      <c r="C19" s="18"/>
      <c r="D19" s="18"/>
      <c r="E19" s="18"/>
      <c r="F19" s="20" t="s">
        <v>488</v>
      </c>
      <c r="G19" s="20"/>
      <c r="H19" s="20" t="s">
        <v>217</v>
      </c>
      <c r="I19" s="135">
        <f>J14</f>
        <v>177</v>
      </c>
      <c r="J19" s="18"/>
      <c r="K19" s="19"/>
      <c r="L19" s="8"/>
      <c r="M19" s="8"/>
      <c r="N19" s="8"/>
      <c r="O19" s="8"/>
      <c r="P19" s="9"/>
    </row>
    <row r="20" spans="1:16" ht="15.75">
      <c r="A20" s="17"/>
      <c r="B20" s="18"/>
      <c r="C20" s="18"/>
      <c r="D20" s="18"/>
      <c r="E20" s="18"/>
      <c r="F20" s="20" t="s">
        <v>648</v>
      </c>
      <c r="G20" s="18"/>
      <c r="H20" s="18" t="s">
        <v>141</v>
      </c>
      <c r="I20" s="135">
        <f>J14</f>
        <v>177</v>
      </c>
      <c r="J20" s="18"/>
      <c r="K20" s="19"/>
      <c r="L20" s="8"/>
      <c r="M20" s="8"/>
      <c r="N20" s="8"/>
      <c r="O20" s="8"/>
      <c r="P20" s="9"/>
    </row>
    <row r="21" spans="1:16" ht="15.75">
      <c r="A21" s="17"/>
      <c r="B21" s="18"/>
      <c r="C21" s="18"/>
      <c r="D21" s="18"/>
      <c r="E21" s="18"/>
      <c r="F21" s="20" t="s">
        <v>529</v>
      </c>
      <c r="G21" s="18"/>
      <c r="H21" s="18" t="s">
        <v>141</v>
      </c>
      <c r="I21" s="135">
        <f>+J9+J10</f>
        <v>24</v>
      </c>
      <c r="J21" s="18"/>
      <c r="K21" s="19"/>
      <c r="L21" s="8"/>
      <c r="M21" s="8"/>
      <c r="N21" s="8"/>
      <c r="O21" s="8"/>
      <c r="P21" s="9"/>
    </row>
    <row r="22" spans="1:16" ht="15.75">
      <c r="A22" s="17"/>
      <c r="B22" s="18"/>
      <c r="C22" s="18"/>
      <c r="D22" s="18"/>
      <c r="E22" s="18"/>
      <c r="F22" s="20" t="s">
        <v>672</v>
      </c>
      <c r="G22" s="18"/>
      <c r="H22" s="18" t="s">
        <v>217</v>
      </c>
      <c r="I22" s="135">
        <f>+J11</f>
        <v>3</v>
      </c>
      <c r="J22" s="18"/>
      <c r="K22" s="19"/>
      <c r="L22" s="8"/>
      <c r="M22" s="8"/>
      <c r="N22" s="8"/>
      <c r="O22" s="8"/>
      <c r="P22" s="9"/>
    </row>
    <row r="23" spans="1:16" ht="15.75">
      <c r="A23" s="17"/>
      <c r="B23" s="18"/>
      <c r="C23" s="18"/>
      <c r="D23" s="18"/>
      <c r="E23" s="18"/>
      <c r="F23" s="20" t="s">
        <v>664</v>
      </c>
      <c r="G23" s="18"/>
      <c r="H23" s="18" t="s">
        <v>156</v>
      </c>
      <c r="I23" s="135">
        <f>+J12</f>
        <v>10</v>
      </c>
      <c r="J23" s="18"/>
      <c r="K23" s="19"/>
      <c r="L23" s="8"/>
      <c r="M23" s="8"/>
      <c r="N23" s="8"/>
      <c r="O23" s="8"/>
      <c r="P23" s="9"/>
    </row>
    <row r="24" spans="1:16" ht="15.75">
      <c r="A24" s="377" t="s">
        <v>46</v>
      </c>
      <c r="B24" s="378"/>
      <c r="C24" s="378"/>
      <c r="D24" s="378"/>
      <c r="E24" s="378"/>
      <c r="F24" s="378"/>
      <c r="G24" s="378"/>
      <c r="H24" s="378"/>
      <c r="I24" s="378"/>
      <c r="J24" s="22"/>
      <c r="K24" s="19"/>
      <c r="L24" s="8"/>
      <c r="M24" s="8"/>
      <c r="N24" s="8"/>
      <c r="O24" s="8"/>
      <c r="P24" s="9"/>
    </row>
    <row r="25" spans="1:16" ht="16.399999999999999" thickBot="1">
      <c r="A25" s="23"/>
      <c r="B25" s="24"/>
      <c r="C25" s="22"/>
      <c r="D25" s="22"/>
      <c r="E25" s="22"/>
      <c r="F25" s="22"/>
      <c r="G25" s="22"/>
      <c r="H25" s="22"/>
      <c r="I25" s="22"/>
      <c r="J25" s="22"/>
      <c r="K25" s="19"/>
      <c r="L25" s="25"/>
      <c r="M25" s="25"/>
      <c r="N25" s="25"/>
      <c r="O25" s="25"/>
      <c r="P25" s="26">
        <f>SUM(P7:P24)</f>
        <v>0</v>
      </c>
    </row>
    <row r="26" spans="1:16" ht="16.399999999999999" thickTop="1">
      <c r="A26" s="27" t="s">
        <v>47</v>
      </c>
      <c r="B26" s="379" t="s">
        <v>48</v>
      </c>
      <c r="C26" s="379"/>
      <c r="D26" s="379"/>
      <c r="E26" s="379" t="s">
        <v>49</v>
      </c>
      <c r="F26" s="379"/>
      <c r="G26" s="28" t="s">
        <v>50</v>
      </c>
      <c r="H26" s="28" t="s">
        <v>51</v>
      </c>
      <c r="I26" s="28" t="s">
        <v>52</v>
      </c>
      <c r="J26" s="28" t="s">
        <v>5</v>
      </c>
      <c r="K26" s="29"/>
    </row>
    <row r="27" spans="1:16" ht="222.05" customHeight="1">
      <c r="A27" s="31">
        <v>1</v>
      </c>
      <c r="B27" s="380" t="s">
        <v>104</v>
      </c>
      <c r="C27" s="381"/>
      <c r="D27" s="382"/>
      <c r="E27" s="383" t="s">
        <v>53</v>
      </c>
      <c r="F27" s="384"/>
      <c r="G27" s="24" t="s">
        <v>105</v>
      </c>
      <c r="H27" s="30">
        <f>K91</f>
        <v>1</v>
      </c>
      <c r="I27" s="24"/>
      <c r="J27" s="24"/>
      <c r="K27" s="32"/>
    </row>
    <row r="28" spans="1:16" ht="222.05" customHeight="1">
      <c r="A28" s="31">
        <v>2</v>
      </c>
      <c r="B28" s="380" t="s">
        <v>139</v>
      </c>
      <c r="C28" s="381"/>
      <c r="D28" s="382"/>
      <c r="E28" s="383" t="s">
        <v>140</v>
      </c>
      <c r="F28" s="384" t="s">
        <v>140</v>
      </c>
      <c r="G28" s="24" t="s">
        <v>141</v>
      </c>
      <c r="H28" s="24"/>
      <c r="I28" s="24"/>
      <c r="J28" s="24"/>
      <c r="K28" s="32"/>
    </row>
    <row r="29" spans="1:16" ht="222.05" customHeight="1">
      <c r="A29" s="31">
        <v>3</v>
      </c>
      <c r="B29" s="380" t="s">
        <v>142</v>
      </c>
      <c r="C29" s="381"/>
      <c r="D29" s="382"/>
      <c r="E29" s="383" t="s">
        <v>143</v>
      </c>
      <c r="F29" s="384" t="s">
        <v>143</v>
      </c>
      <c r="G29" s="24" t="s">
        <v>144</v>
      </c>
      <c r="H29" s="24"/>
      <c r="I29" s="24"/>
      <c r="J29" s="24"/>
      <c r="K29" s="32"/>
    </row>
    <row r="30" spans="1:16" ht="222.05" customHeight="1">
      <c r="A30" s="31">
        <v>4</v>
      </c>
      <c r="B30" s="380" t="s">
        <v>145</v>
      </c>
      <c r="C30" s="381"/>
      <c r="D30" s="382"/>
      <c r="E30" s="383" t="s">
        <v>146</v>
      </c>
      <c r="F30" s="384" t="s">
        <v>146</v>
      </c>
      <c r="G30" s="24" t="s">
        <v>38</v>
      </c>
      <c r="H30" s="24"/>
      <c r="I30" s="24"/>
      <c r="J30" s="24"/>
      <c r="K30" s="32"/>
    </row>
    <row r="31" spans="1:16" ht="222.05" customHeight="1">
      <c r="A31" s="31">
        <v>5</v>
      </c>
      <c r="B31" s="380" t="s">
        <v>147</v>
      </c>
      <c r="C31" s="381"/>
      <c r="D31" s="382"/>
      <c r="E31" s="383" t="s">
        <v>148</v>
      </c>
      <c r="F31" s="384" t="s">
        <v>148</v>
      </c>
      <c r="G31" s="24" t="s">
        <v>141</v>
      </c>
      <c r="H31" s="30">
        <f>K96</f>
        <v>195</v>
      </c>
      <c r="I31" s="24"/>
      <c r="J31" s="24"/>
      <c r="K31" s="32"/>
    </row>
    <row r="32" spans="1:16" ht="222.05" customHeight="1">
      <c r="A32" s="31">
        <v>6</v>
      </c>
      <c r="B32" s="380" t="s">
        <v>136</v>
      </c>
      <c r="C32" s="381"/>
      <c r="D32" s="382"/>
      <c r="E32" s="383" t="s">
        <v>137</v>
      </c>
      <c r="F32" s="384" t="s">
        <v>137</v>
      </c>
      <c r="G32" s="24" t="s">
        <v>54</v>
      </c>
      <c r="H32" s="30"/>
      <c r="I32" s="24"/>
      <c r="J32" s="24"/>
      <c r="K32" s="32"/>
    </row>
    <row r="33" spans="1:11" ht="222.05" customHeight="1">
      <c r="A33" s="31">
        <v>7</v>
      </c>
      <c r="B33" s="380" t="s">
        <v>149</v>
      </c>
      <c r="C33" s="381"/>
      <c r="D33" s="382"/>
      <c r="E33" s="383" t="s">
        <v>150</v>
      </c>
      <c r="F33" s="384" t="s">
        <v>150</v>
      </c>
      <c r="G33" s="24" t="s">
        <v>151</v>
      </c>
      <c r="H33" s="24"/>
      <c r="I33" s="24"/>
      <c r="J33" s="24"/>
      <c r="K33" s="32"/>
    </row>
    <row r="34" spans="1:11" ht="338.25" customHeight="1">
      <c r="A34" s="31">
        <v>8</v>
      </c>
      <c r="B34" s="380" t="s">
        <v>152</v>
      </c>
      <c r="C34" s="381" t="s">
        <v>152</v>
      </c>
      <c r="D34" s="382" t="s">
        <v>152</v>
      </c>
      <c r="E34" s="383" t="s">
        <v>153</v>
      </c>
      <c r="F34" s="384" t="s">
        <v>153</v>
      </c>
      <c r="G34" s="24" t="s">
        <v>45</v>
      </c>
      <c r="H34" s="24"/>
      <c r="I34" s="24"/>
      <c r="J34" s="24"/>
      <c r="K34" s="32"/>
    </row>
    <row r="35" spans="1:11" ht="398.95" customHeight="1">
      <c r="A35" s="31">
        <v>9</v>
      </c>
      <c r="B35" s="380" t="s">
        <v>154</v>
      </c>
      <c r="C35" s="381" t="s">
        <v>154</v>
      </c>
      <c r="D35" s="382" t="s">
        <v>154</v>
      </c>
      <c r="E35" s="383" t="s">
        <v>155</v>
      </c>
      <c r="F35" s="384" t="s">
        <v>155</v>
      </c>
      <c r="G35" s="24" t="s">
        <v>156</v>
      </c>
      <c r="H35" s="24"/>
      <c r="I35" s="24"/>
      <c r="J35" s="24"/>
      <c r="K35" s="32"/>
    </row>
    <row r="36" spans="1:11" ht="223.55" customHeight="1">
      <c r="A36" s="31">
        <v>10</v>
      </c>
      <c r="B36" s="380" t="s">
        <v>157</v>
      </c>
      <c r="C36" s="381" t="s">
        <v>157</v>
      </c>
      <c r="D36" s="382" t="s">
        <v>157</v>
      </c>
      <c r="E36" s="383" t="s">
        <v>158</v>
      </c>
      <c r="F36" s="384" t="s">
        <v>158</v>
      </c>
      <c r="G36" s="24" t="s">
        <v>156</v>
      </c>
      <c r="H36" s="24"/>
      <c r="I36" s="24"/>
      <c r="J36" s="24"/>
      <c r="K36" s="32"/>
    </row>
    <row r="37" spans="1:11" ht="222.05" customHeight="1">
      <c r="A37" s="31">
        <v>11</v>
      </c>
      <c r="B37" s="380" t="s">
        <v>159</v>
      </c>
      <c r="C37" s="381" t="s">
        <v>159</v>
      </c>
      <c r="D37" s="382" t="s">
        <v>159</v>
      </c>
      <c r="E37" s="383" t="s">
        <v>160</v>
      </c>
      <c r="F37" s="384" t="s">
        <v>160</v>
      </c>
      <c r="G37" s="24" t="s">
        <v>156</v>
      </c>
      <c r="H37" s="24"/>
      <c r="I37" s="24"/>
      <c r="J37" s="24"/>
      <c r="K37" s="32"/>
    </row>
    <row r="38" spans="1:11" ht="334.5" customHeight="1">
      <c r="A38" s="31">
        <v>12</v>
      </c>
      <c r="B38" s="380" t="s">
        <v>161</v>
      </c>
      <c r="C38" s="381" t="s">
        <v>161</v>
      </c>
      <c r="D38" s="382" t="s">
        <v>161</v>
      </c>
      <c r="E38" s="383" t="s">
        <v>162</v>
      </c>
      <c r="F38" s="384" t="s">
        <v>162</v>
      </c>
      <c r="G38" s="24" t="s">
        <v>156</v>
      </c>
      <c r="H38" s="30"/>
      <c r="I38" s="24"/>
      <c r="J38" s="24"/>
      <c r="K38" s="32"/>
    </row>
    <row r="39" spans="1:11" ht="237.8" customHeight="1">
      <c r="A39" s="31">
        <v>13</v>
      </c>
      <c r="B39" s="380" t="s">
        <v>163</v>
      </c>
      <c r="C39" s="381" t="s">
        <v>163</v>
      </c>
      <c r="D39" s="382" t="s">
        <v>163</v>
      </c>
      <c r="E39" s="383" t="s">
        <v>164</v>
      </c>
      <c r="F39" s="384" t="s">
        <v>164</v>
      </c>
      <c r="G39" s="24" t="s">
        <v>156</v>
      </c>
      <c r="H39" s="24">
        <v>10</v>
      </c>
      <c r="I39" s="24"/>
      <c r="J39" s="24"/>
      <c r="K39" s="32"/>
    </row>
    <row r="40" spans="1:11" ht="382.6" customHeight="1">
      <c r="A40" s="31">
        <v>14</v>
      </c>
      <c r="B40" s="380" t="s">
        <v>165</v>
      </c>
      <c r="C40" s="381" t="s">
        <v>165</v>
      </c>
      <c r="D40" s="382" t="s">
        <v>165</v>
      </c>
      <c r="E40" s="383" t="s">
        <v>166</v>
      </c>
      <c r="F40" s="384" t="s">
        <v>166</v>
      </c>
      <c r="G40" s="24" t="s">
        <v>156</v>
      </c>
      <c r="H40" s="24"/>
      <c r="I40" s="24"/>
      <c r="J40" s="24"/>
      <c r="K40" s="32"/>
    </row>
    <row r="41" spans="1:11" ht="255.8" customHeight="1">
      <c r="A41" s="31">
        <v>15</v>
      </c>
      <c r="B41" s="380" t="s">
        <v>167</v>
      </c>
      <c r="C41" s="381" t="s">
        <v>167</v>
      </c>
      <c r="D41" s="382" t="s">
        <v>167</v>
      </c>
      <c r="E41" s="383" t="s">
        <v>168</v>
      </c>
      <c r="F41" s="384" t="s">
        <v>168</v>
      </c>
      <c r="G41" s="24" t="s">
        <v>141</v>
      </c>
      <c r="H41" s="24"/>
      <c r="I41" s="24"/>
      <c r="J41" s="24"/>
      <c r="K41" s="32"/>
    </row>
    <row r="42" spans="1:11" ht="409.6" customHeight="1">
      <c r="A42" s="31">
        <v>16</v>
      </c>
      <c r="B42" s="380" t="s">
        <v>169</v>
      </c>
      <c r="C42" s="381" t="s">
        <v>169</v>
      </c>
      <c r="D42" s="382" t="s">
        <v>169</v>
      </c>
      <c r="E42" s="383" t="s">
        <v>170</v>
      </c>
      <c r="F42" s="384" t="s">
        <v>170</v>
      </c>
      <c r="G42" s="24" t="s">
        <v>45</v>
      </c>
      <c r="H42" s="24"/>
      <c r="I42" s="24"/>
      <c r="J42" s="24"/>
      <c r="K42" s="32"/>
    </row>
    <row r="43" spans="1:11" ht="103.6" customHeight="1">
      <c r="A43" s="31">
        <v>17</v>
      </c>
      <c r="B43" s="380" t="s">
        <v>171</v>
      </c>
      <c r="C43" s="381" t="s">
        <v>171</v>
      </c>
      <c r="D43" s="382" t="s">
        <v>171</v>
      </c>
      <c r="E43" s="383" t="s">
        <v>172</v>
      </c>
      <c r="F43" s="384" t="s">
        <v>172</v>
      </c>
      <c r="G43" s="24"/>
      <c r="H43" s="24"/>
      <c r="I43" s="24"/>
      <c r="J43" s="24"/>
      <c r="K43" s="32"/>
    </row>
    <row r="44" spans="1:11" ht="222.05" customHeight="1">
      <c r="A44" s="31">
        <v>17.100000000000001</v>
      </c>
      <c r="B44" s="380" t="s">
        <v>173</v>
      </c>
      <c r="C44" s="381" t="s">
        <v>173</v>
      </c>
      <c r="D44" s="382" t="s">
        <v>173</v>
      </c>
      <c r="E44" s="383" t="s">
        <v>174</v>
      </c>
      <c r="F44" s="384" t="s">
        <v>174</v>
      </c>
      <c r="G44" s="24" t="s">
        <v>141</v>
      </c>
      <c r="H44" s="24"/>
      <c r="I44" s="24"/>
      <c r="J44" s="24"/>
      <c r="K44" s="32"/>
    </row>
    <row r="45" spans="1:11" ht="222.05" customHeight="1">
      <c r="A45" s="31">
        <v>17.2</v>
      </c>
      <c r="B45" s="380" t="s">
        <v>175</v>
      </c>
      <c r="C45" s="381" t="s">
        <v>175</v>
      </c>
      <c r="D45" s="382" t="s">
        <v>175</v>
      </c>
      <c r="E45" s="383" t="s">
        <v>176</v>
      </c>
      <c r="F45" s="384" t="s">
        <v>176</v>
      </c>
      <c r="G45" s="24" t="s">
        <v>141</v>
      </c>
      <c r="H45" s="24"/>
      <c r="I45" s="24"/>
      <c r="J45" s="24"/>
      <c r="K45" s="32"/>
    </row>
    <row r="46" spans="1:11" ht="222.05" customHeight="1">
      <c r="A46" s="31">
        <v>17.3</v>
      </c>
      <c r="B46" s="380" t="s">
        <v>177</v>
      </c>
      <c r="C46" s="381" t="s">
        <v>177</v>
      </c>
      <c r="D46" s="382" t="s">
        <v>177</v>
      </c>
      <c r="E46" s="383" t="s">
        <v>178</v>
      </c>
      <c r="F46" s="384" t="s">
        <v>178</v>
      </c>
      <c r="G46" s="24" t="s">
        <v>141</v>
      </c>
      <c r="H46" s="30">
        <f>+K106</f>
        <v>27</v>
      </c>
      <c r="I46" s="24"/>
      <c r="J46" s="24"/>
      <c r="K46" s="32"/>
    </row>
    <row r="47" spans="1:11" ht="300.8" customHeight="1">
      <c r="A47" s="31">
        <v>18</v>
      </c>
      <c r="B47" s="380" t="s">
        <v>179</v>
      </c>
      <c r="C47" s="381" t="s">
        <v>179</v>
      </c>
      <c r="D47" s="382" t="s">
        <v>179</v>
      </c>
      <c r="E47" s="383" t="s">
        <v>180</v>
      </c>
      <c r="F47" s="384" t="s">
        <v>180</v>
      </c>
      <c r="G47" s="24" t="s">
        <v>141</v>
      </c>
      <c r="H47" s="30">
        <f>+K116</f>
        <v>4</v>
      </c>
      <c r="I47" s="24"/>
      <c r="J47" s="24"/>
      <c r="K47" s="32"/>
    </row>
    <row r="48" spans="1:11" ht="99" customHeight="1">
      <c r="A48" s="31">
        <v>19</v>
      </c>
      <c r="B48" s="380" t="s">
        <v>181</v>
      </c>
      <c r="C48" s="381" t="s">
        <v>181</v>
      </c>
      <c r="D48" s="382" t="s">
        <v>181</v>
      </c>
      <c r="E48" s="383" t="s">
        <v>182</v>
      </c>
      <c r="F48" s="384" t="s">
        <v>182</v>
      </c>
      <c r="G48" s="24"/>
      <c r="H48" s="24"/>
      <c r="I48" s="24"/>
      <c r="J48" s="24"/>
      <c r="K48" s="32"/>
    </row>
    <row r="49" spans="1:11" ht="222.05" customHeight="1">
      <c r="A49" s="31">
        <v>19.100000000000001</v>
      </c>
      <c r="B49" s="380" t="s">
        <v>183</v>
      </c>
      <c r="C49" s="381" t="s">
        <v>183</v>
      </c>
      <c r="D49" s="382" t="s">
        <v>183</v>
      </c>
      <c r="E49" s="383" t="s">
        <v>184</v>
      </c>
      <c r="F49" s="384" t="s">
        <v>184</v>
      </c>
      <c r="G49" s="24" t="s">
        <v>156</v>
      </c>
      <c r="H49" s="30"/>
      <c r="I49" s="24"/>
      <c r="J49" s="24"/>
      <c r="K49" s="32"/>
    </row>
    <row r="50" spans="1:11" ht="222.05" customHeight="1">
      <c r="A50" s="31">
        <v>19.2</v>
      </c>
      <c r="B50" s="380" t="s">
        <v>185</v>
      </c>
      <c r="C50" s="381" t="s">
        <v>185</v>
      </c>
      <c r="D50" s="382" t="s">
        <v>185</v>
      </c>
      <c r="E50" s="383" t="s">
        <v>186</v>
      </c>
      <c r="F50" s="384" t="s">
        <v>186</v>
      </c>
      <c r="G50" s="24" t="s">
        <v>156</v>
      </c>
      <c r="H50" s="30">
        <f>+K111</f>
        <v>10</v>
      </c>
      <c r="I50" s="24"/>
      <c r="J50" s="24"/>
      <c r="K50" s="32"/>
    </row>
    <row r="51" spans="1:11" ht="222.05" customHeight="1">
      <c r="A51" s="31">
        <v>19.3</v>
      </c>
      <c r="B51" s="380" t="s">
        <v>187</v>
      </c>
      <c r="C51" s="381" t="s">
        <v>187</v>
      </c>
      <c r="D51" s="382" t="s">
        <v>187</v>
      </c>
      <c r="E51" s="383" t="s">
        <v>188</v>
      </c>
      <c r="F51" s="384" t="s">
        <v>188</v>
      </c>
      <c r="G51" s="24" t="s">
        <v>141</v>
      </c>
      <c r="H51" s="24"/>
      <c r="I51" s="24"/>
      <c r="J51" s="24"/>
      <c r="K51" s="32"/>
    </row>
    <row r="52" spans="1:11" ht="135" customHeight="1">
      <c r="A52" s="31">
        <v>20</v>
      </c>
      <c r="B52" s="380" t="s">
        <v>189</v>
      </c>
      <c r="C52" s="381" t="s">
        <v>189</v>
      </c>
      <c r="D52" s="382" t="s">
        <v>189</v>
      </c>
      <c r="E52" s="383" t="s">
        <v>190</v>
      </c>
      <c r="F52" s="384" t="s">
        <v>190</v>
      </c>
      <c r="G52" s="24" t="s">
        <v>141</v>
      </c>
      <c r="H52" s="24"/>
      <c r="I52" s="24"/>
      <c r="J52" s="24"/>
      <c r="K52" s="32"/>
    </row>
    <row r="53" spans="1:11" ht="222.05" customHeight="1">
      <c r="A53" s="31">
        <v>21</v>
      </c>
      <c r="B53" s="380" t="s">
        <v>191</v>
      </c>
      <c r="C53" s="381" t="s">
        <v>191</v>
      </c>
      <c r="D53" s="382" t="s">
        <v>191</v>
      </c>
      <c r="E53" s="383" t="s">
        <v>192</v>
      </c>
      <c r="F53" s="384" t="s">
        <v>192</v>
      </c>
      <c r="G53" s="24" t="s">
        <v>141</v>
      </c>
      <c r="H53" s="30"/>
      <c r="I53" s="24"/>
      <c r="J53" s="24"/>
      <c r="K53" s="32"/>
    </row>
    <row r="54" spans="1:11" ht="222.05" customHeight="1">
      <c r="A54" s="31">
        <v>22</v>
      </c>
      <c r="B54" s="380" t="s">
        <v>193</v>
      </c>
      <c r="C54" s="381" t="s">
        <v>193</v>
      </c>
      <c r="D54" s="382" t="s">
        <v>193</v>
      </c>
      <c r="E54" s="383" t="s">
        <v>194</v>
      </c>
      <c r="F54" s="384" t="s">
        <v>194</v>
      </c>
      <c r="G54" s="24" t="s">
        <v>156</v>
      </c>
      <c r="H54" s="30"/>
      <c r="I54" s="24"/>
      <c r="J54" s="24"/>
      <c r="K54" s="32"/>
    </row>
    <row r="55" spans="1:11" ht="222.05" customHeight="1">
      <c r="A55" s="31">
        <v>23</v>
      </c>
      <c r="B55" s="380" t="s">
        <v>195</v>
      </c>
      <c r="C55" s="381" t="s">
        <v>195</v>
      </c>
      <c r="D55" s="382" t="s">
        <v>195</v>
      </c>
      <c r="E55" s="383" t="s">
        <v>196</v>
      </c>
      <c r="F55" s="384" t="s">
        <v>196</v>
      </c>
      <c r="G55" s="24" t="s">
        <v>197</v>
      </c>
      <c r="H55" s="30"/>
      <c r="I55" s="24"/>
      <c r="J55" s="24"/>
      <c r="K55" s="32"/>
    </row>
    <row r="56" spans="1:11" ht="366.75" customHeight="1">
      <c r="A56" s="31">
        <v>24</v>
      </c>
      <c r="B56" s="386" t="s">
        <v>106</v>
      </c>
      <c r="C56" s="387" t="s">
        <v>106</v>
      </c>
      <c r="D56" s="388" t="s">
        <v>106</v>
      </c>
      <c r="E56" s="383" t="s">
        <v>55</v>
      </c>
      <c r="F56" s="384" t="s">
        <v>55</v>
      </c>
      <c r="G56" s="24" t="s">
        <v>56</v>
      </c>
      <c r="H56" s="30"/>
      <c r="I56" s="24"/>
      <c r="J56" s="24"/>
      <c r="K56" s="32"/>
    </row>
    <row r="57" spans="1:11" ht="222.05" customHeight="1">
      <c r="A57" s="31">
        <v>25</v>
      </c>
      <c r="B57" s="386" t="s">
        <v>198</v>
      </c>
      <c r="C57" s="387" t="s">
        <v>198</v>
      </c>
      <c r="D57" s="388" t="s">
        <v>198</v>
      </c>
      <c r="E57" s="383" t="s">
        <v>199</v>
      </c>
      <c r="F57" s="384" t="s">
        <v>199</v>
      </c>
      <c r="G57" s="24" t="s">
        <v>197</v>
      </c>
      <c r="H57" s="30"/>
      <c r="I57" s="24"/>
      <c r="J57" s="24"/>
      <c r="K57" s="32"/>
    </row>
    <row r="58" spans="1:11" ht="222.05" customHeight="1">
      <c r="A58" s="31">
        <v>26</v>
      </c>
      <c r="B58" s="380" t="s">
        <v>200</v>
      </c>
      <c r="C58" s="381" t="s">
        <v>200</v>
      </c>
      <c r="D58" s="382" t="s">
        <v>200</v>
      </c>
      <c r="E58" s="383" t="s">
        <v>201</v>
      </c>
      <c r="F58" s="384" t="s">
        <v>201</v>
      </c>
      <c r="G58" s="24" t="s">
        <v>45</v>
      </c>
      <c r="H58" s="24"/>
      <c r="I58" s="24"/>
      <c r="J58" s="24"/>
      <c r="K58" s="32"/>
    </row>
    <row r="59" spans="1:11" ht="222.05" customHeight="1">
      <c r="A59" s="31">
        <v>27</v>
      </c>
      <c r="B59" s="380" t="s">
        <v>202</v>
      </c>
      <c r="C59" s="381" t="s">
        <v>202</v>
      </c>
      <c r="D59" s="382" t="s">
        <v>202</v>
      </c>
      <c r="E59" s="383" t="s">
        <v>203</v>
      </c>
      <c r="F59" s="384" t="s">
        <v>203</v>
      </c>
      <c r="G59" s="24" t="s">
        <v>54</v>
      </c>
      <c r="H59" s="30"/>
      <c r="I59" s="24"/>
      <c r="J59" s="24"/>
      <c r="K59" s="32"/>
    </row>
    <row r="60" spans="1:11" ht="340.55" customHeight="1">
      <c r="A60" s="31">
        <v>28</v>
      </c>
      <c r="B60" s="380" t="s">
        <v>204</v>
      </c>
      <c r="C60" s="381" t="s">
        <v>204</v>
      </c>
      <c r="D60" s="382" t="s">
        <v>204</v>
      </c>
      <c r="E60" s="383" t="s">
        <v>205</v>
      </c>
      <c r="F60" s="384" t="s">
        <v>205</v>
      </c>
      <c r="G60" s="24" t="s">
        <v>38</v>
      </c>
      <c r="H60" s="30"/>
      <c r="I60" s="24"/>
      <c r="J60" s="24"/>
      <c r="K60" s="32"/>
    </row>
    <row r="61" spans="1:11" ht="222.05" customHeight="1">
      <c r="A61" s="31">
        <v>29</v>
      </c>
      <c r="B61" s="380" t="s">
        <v>206</v>
      </c>
      <c r="C61" s="381" t="s">
        <v>206</v>
      </c>
      <c r="D61" s="382" t="s">
        <v>206</v>
      </c>
      <c r="E61" s="383" t="s">
        <v>207</v>
      </c>
      <c r="F61" s="384" t="s">
        <v>207</v>
      </c>
      <c r="G61" s="24" t="s">
        <v>38</v>
      </c>
      <c r="H61" s="24"/>
      <c r="I61" s="24"/>
      <c r="J61" s="24"/>
      <c r="K61" s="32"/>
    </row>
    <row r="62" spans="1:11" ht="118.5" customHeight="1">
      <c r="A62" s="31">
        <v>30</v>
      </c>
      <c r="B62" s="380" t="s">
        <v>208</v>
      </c>
      <c r="C62" s="381" t="s">
        <v>208</v>
      </c>
      <c r="D62" s="382" t="s">
        <v>208</v>
      </c>
      <c r="E62" s="383" t="s">
        <v>209</v>
      </c>
      <c r="F62" s="384" t="s">
        <v>209</v>
      </c>
      <c r="G62" s="24" t="s">
        <v>38</v>
      </c>
      <c r="H62" s="30"/>
      <c r="I62" s="24"/>
      <c r="J62" s="24"/>
      <c r="K62" s="32"/>
    </row>
    <row r="63" spans="1:11" ht="222.05" customHeight="1">
      <c r="A63" s="31">
        <v>31</v>
      </c>
      <c r="B63" s="380" t="s">
        <v>210</v>
      </c>
      <c r="C63" s="381" t="s">
        <v>210</v>
      </c>
      <c r="D63" s="382" t="s">
        <v>210</v>
      </c>
      <c r="E63" s="383" t="s">
        <v>211</v>
      </c>
      <c r="F63" s="384" t="s">
        <v>211</v>
      </c>
      <c r="G63" s="24" t="s">
        <v>38</v>
      </c>
      <c r="H63" s="24"/>
      <c r="I63" s="24"/>
      <c r="J63" s="24"/>
      <c r="K63" s="32"/>
    </row>
    <row r="64" spans="1:11" ht="143.19999999999999" customHeight="1">
      <c r="A64" s="31">
        <v>32</v>
      </c>
      <c r="B64" s="380" t="s">
        <v>212</v>
      </c>
      <c r="C64" s="381" t="s">
        <v>212</v>
      </c>
      <c r="D64" s="382" t="s">
        <v>212</v>
      </c>
      <c r="E64" s="383" t="s">
        <v>213</v>
      </c>
      <c r="F64" s="384" t="s">
        <v>213</v>
      </c>
      <c r="G64" s="24" t="s">
        <v>214</v>
      </c>
      <c r="H64" s="24"/>
      <c r="I64" s="24"/>
      <c r="J64" s="24"/>
      <c r="K64" s="32"/>
    </row>
    <row r="65" spans="1:11" ht="261" customHeight="1">
      <c r="A65" s="31">
        <v>33</v>
      </c>
      <c r="B65" s="380" t="s">
        <v>215</v>
      </c>
      <c r="C65" s="381" t="s">
        <v>215</v>
      </c>
      <c r="D65" s="382" t="s">
        <v>215</v>
      </c>
      <c r="E65" s="383" t="s">
        <v>216</v>
      </c>
      <c r="F65" s="384" t="s">
        <v>216</v>
      </c>
      <c r="G65" s="24" t="s">
        <v>217</v>
      </c>
      <c r="H65" s="24"/>
      <c r="I65" s="24"/>
      <c r="J65" s="24"/>
      <c r="K65" s="32"/>
    </row>
    <row r="66" spans="1:11" ht="209.95" customHeight="1">
      <c r="A66" s="31">
        <v>34</v>
      </c>
      <c r="B66" s="380" t="s">
        <v>218</v>
      </c>
      <c r="C66" s="381" t="s">
        <v>218</v>
      </c>
      <c r="D66" s="382" t="s">
        <v>218</v>
      </c>
      <c r="E66" s="383" t="s">
        <v>219</v>
      </c>
      <c r="F66" s="384" t="s">
        <v>219</v>
      </c>
      <c r="G66" s="24" t="s">
        <v>220</v>
      </c>
      <c r="H66" s="24"/>
      <c r="I66" s="24"/>
      <c r="J66" s="24"/>
      <c r="K66" s="32"/>
    </row>
    <row r="67" spans="1:11" ht="209.3" customHeight="1">
      <c r="A67" s="31">
        <v>35</v>
      </c>
      <c r="B67" s="380" t="s">
        <v>218</v>
      </c>
      <c r="C67" s="381" t="s">
        <v>218</v>
      </c>
      <c r="D67" s="382" t="s">
        <v>218</v>
      </c>
      <c r="E67" s="383" t="s">
        <v>221</v>
      </c>
      <c r="F67" s="384" t="s">
        <v>221</v>
      </c>
      <c r="G67" s="24" t="s">
        <v>156</v>
      </c>
      <c r="H67" s="24"/>
      <c r="I67" s="24"/>
      <c r="J67" s="24"/>
      <c r="K67" s="32"/>
    </row>
    <row r="68" spans="1:11" ht="398.3" customHeight="1">
      <c r="A68" s="31">
        <v>36</v>
      </c>
      <c r="B68" s="380" t="s">
        <v>222</v>
      </c>
      <c r="C68" s="381" t="s">
        <v>222</v>
      </c>
      <c r="D68" s="382" t="s">
        <v>222</v>
      </c>
      <c r="E68" s="383" t="s">
        <v>223</v>
      </c>
      <c r="F68" s="384" t="s">
        <v>223</v>
      </c>
      <c r="G68" s="24" t="s">
        <v>224</v>
      </c>
      <c r="H68" s="24"/>
      <c r="I68" s="24"/>
      <c r="J68" s="24"/>
      <c r="K68" s="32"/>
    </row>
    <row r="69" spans="1:11" ht="238.6" customHeight="1">
      <c r="A69" s="31">
        <v>37</v>
      </c>
      <c r="B69" s="380" t="s">
        <v>225</v>
      </c>
      <c r="C69" s="381" t="s">
        <v>225</v>
      </c>
      <c r="D69" s="382" t="s">
        <v>225</v>
      </c>
      <c r="E69" s="383" t="s">
        <v>226</v>
      </c>
      <c r="F69" s="384" t="s">
        <v>226</v>
      </c>
      <c r="G69" s="24" t="s">
        <v>227</v>
      </c>
      <c r="H69" s="24"/>
      <c r="I69" s="24"/>
      <c r="J69" s="24"/>
      <c r="K69" s="32"/>
    </row>
    <row r="70" spans="1:11" ht="142.55000000000001" customHeight="1">
      <c r="A70" s="31">
        <v>38</v>
      </c>
      <c r="B70" s="380" t="s">
        <v>228</v>
      </c>
      <c r="C70" s="381" t="s">
        <v>228</v>
      </c>
      <c r="D70" s="382" t="s">
        <v>228</v>
      </c>
      <c r="E70" s="383" t="s">
        <v>229</v>
      </c>
      <c r="F70" s="384" t="s">
        <v>229</v>
      </c>
      <c r="G70" s="24"/>
      <c r="H70" s="24"/>
      <c r="I70" s="24"/>
      <c r="J70" s="24"/>
      <c r="K70" s="32"/>
    </row>
    <row r="71" spans="1:11" ht="115.55" customHeight="1">
      <c r="A71" s="31">
        <v>38.1</v>
      </c>
      <c r="B71" s="380" t="s">
        <v>230</v>
      </c>
      <c r="C71" s="381" t="s">
        <v>230</v>
      </c>
      <c r="D71" s="382" t="s">
        <v>230</v>
      </c>
      <c r="E71" s="383" t="s">
        <v>231</v>
      </c>
      <c r="F71" s="384" t="s">
        <v>231</v>
      </c>
      <c r="G71" s="24" t="s">
        <v>144</v>
      </c>
      <c r="H71" s="24"/>
      <c r="I71" s="24"/>
      <c r="J71" s="24"/>
      <c r="K71" s="32"/>
    </row>
    <row r="72" spans="1:11" ht="132.05000000000001" customHeight="1">
      <c r="A72" s="31">
        <v>38.200000000000003</v>
      </c>
      <c r="B72" s="380" t="s">
        <v>232</v>
      </c>
      <c r="C72" s="381" t="s">
        <v>232</v>
      </c>
      <c r="D72" s="382" t="s">
        <v>232</v>
      </c>
      <c r="E72" s="383" t="s">
        <v>233</v>
      </c>
      <c r="F72" s="384" t="s">
        <v>233</v>
      </c>
      <c r="G72" s="24" t="s">
        <v>45</v>
      </c>
      <c r="H72" s="24"/>
      <c r="I72" s="24"/>
      <c r="J72" s="24"/>
      <c r="K72" s="32"/>
    </row>
    <row r="73" spans="1:11" ht="222.05" customHeight="1">
      <c r="A73" s="31">
        <v>38.299999999999997</v>
      </c>
      <c r="B73" s="380" t="s">
        <v>234</v>
      </c>
      <c r="C73" s="381" t="s">
        <v>234</v>
      </c>
      <c r="D73" s="382" t="s">
        <v>234</v>
      </c>
      <c r="E73" s="383" t="s">
        <v>229</v>
      </c>
      <c r="F73" s="384" t="s">
        <v>229</v>
      </c>
      <c r="G73" s="24" t="s">
        <v>144</v>
      </c>
      <c r="H73" s="24"/>
      <c r="I73" s="24"/>
      <c r="J73" s="24"/>
      <c r="K73" s="32"/>
    </row>
    <row r="74" spans="1:11" ht="163.5" customHeight="1">
      <c r="A74" s="31">
        <v>38.4</v>
      </c>
      <c r="B74" s="380" t="s">
        <v>235</v>
      </c>
      <c r="C74" s="381" t="s">
        <v>235</v>
      </c>
      <c r="D74" s="382" t="s">
        <v>235</v>
      </c>
      <c r="E74" s="383" t="s">
        <v>236</v>
      </c>
      <c r="F74" s="384" t="s">
        <v>236</v>
      </c>
      <c r="G74" s="24" t="s">
        <v>45</v>
      </c>
      <c r="H74" s="24"/>
      <c r="I74" s="24"/>
      <c r="J74" s="24"/>
      <c r="K74" s="32"/>
    </row>
    <row r="75" spans="1:11" ht="129.80000000000001" customHeight="1">
      <c r="A75" s="31">
        <v>39</v>
      </c>
      <c r="B75" s="380" t="s">
        <v>237</v>
      </c>
      <c r="C75" s="381" t="s">
        <v>237</v>
      </c>
      <c r="D75" s="382" t="s">
        <v>237</v>
      </c>
      <c r="E75" s="383" t="s">
        <v>238</v>
      </c>
      <c r="F75" s="384" t="s">
        <v>238</v>
      </c>
      <c r="G75" s="24" t="s">
        <v>144</v>
      </c>
      <c r="H75" s="24"/>
      <c r="I75" s="24"/>
      <c r="J75" s="24"/>
      <c r="K75" s="32"/>
    </row>
    <row r="76" spans="1:11" ht="159.75" customHeight="1">
      <c r="A76" s="31">
        <v>40</v>
      </c>
      <c r="B76" s="380" t="s">
        <v>239</v>
      </c>
      <c r="C76" s="381" t="s">
        <v>239</v>
      </c>
      <c r="D76" s="382" t="s">
        <v>239</v>
      </c>
      <c r="E76" s="383" t="s">
        <v>240</v>
      </c>
      <c r="F76" s="384" t="s">
        <v>240</v>
      </c>
      <c r="G76" s="24" t="s">
        <v>214</v>
      </c>
      <c r="H76" s="24"/>
      <c r="I76" s="24"/>
      <c r="J76" s="24"/>
      <c r="K76" s="32"/>
    </row>
    <row r="77" spans="1:11" ht="189.85" customHeight="1">
      <c r="A77" s="31">
        <v>41</v>
      </c>
      <c r="B77" s="380" t="s">
        <v>241</v>
      </c>
      <c r="C77" s="381" t="s">
        <v>241</v>
      </c>
      <c r="D77" s="382" t="s">
        <v>241</v>
      </c>
      <c r="E77" s="383" t="s">
        <v>242</v>
      </c>
      <c r="F77" s="384" t="s">
        <v>242</v>
      </c>
      <c r="G77" s="24" t="s">
        <v>144</v>
      </c>
      <c r="H77" s="30"/>
      <c r="I77" s="24"/>
      <c r="J77" s="24"/>
      <c r="K77" s="32"/>
    </row>
    <row r="78" spans="1:11" ht="96.75" customHeight="1">
      <c r="A78" s="31">
        <v>41.1</v>
      </c>
      <c r="B78" s="380" t="s">
        <v>243</v>
      </c>
      <c r="C78" s="381" t="s">
        <v>243</v>
      </c>
      <c r="D78" s="382" t="s">
        <v>243</v>
      </c>
      <c r="E78" s="383" t="s">
        <v>244</v>
      </c>
      <c r="F78" s="384" t="s">
        <v>244</v>
      </c>
      <c r="G78" s="24" t="s">
        <v>245</v>
      </c>
      <c r="H78" s="30"/>
      <c r="I78" s="24"/>
      <c r="J78" s="24"/>
      <c r="K78" s="32"/>
    </row>
    <row r="79" spans="1:11" ht="179.2" customHeight="1">
      <c r="A79" s="31">
        <v>42</v>
      </c>
      <c r="B79" s="380" t="s">
        <v>246</v>
      </c>
      <c r="C79" s="381" t="s">
        <v>246</v>
      </c>
      <c r="D79" s="382" t="s">
        <v>246</v>
      </c>
      <c r="E79" s="383" t="s">
        <v>247</v>
      </c>
      <c r="F79" s="384" t="s">
        <v>247</v>
      </c>
      <c r="G79" s="24" t="s">
        <v>141</v>
      </c>
      <c r="H79" s="30"/>
      <c r="I79" s="24"/>
      <c r="J79" s="24"/>
      <c r="K79" s="32"/>
    </row>
    <row r="80" spans="1:11" ht="141.75" customHeight="1">
      <c r="A80" s="31">
        <v>43</v>
      </c>
      <c r="B80" s="380" t="s">
        <v>248</v>
      </c>
      <c r="C80" s="381" t="s">
        <v>248</v>
      </c>
      <c r="D80" s="382" t="s">
        <v>248</v>
      </c>
      <c r="E80" s="383" t="s">
        <v>249</v>
      </c>
      <c r="F80" s="384" t="s">
        <v>249</v>
      </c>
      <c r="G80" s="24" t="s">
        <v>38</v>
      </c>
      <c r="H80" s="30"/>
      <c r="I80" s="24"/>
      <c r="J80" s="24"/>
      <c r="K80" s="32"/>
    </row>
    <row r="81" spans="1:12" ht="146.94999999999999" customHeight="1">
      <c r="A81" s="31">
        <v>44</v>
      </c>
      <c r="B81" s="380" t="s">
        <v>250</v>
      </c>
      <c r="C81" s="381" t="s">
        <v>250</v>
      </c>
      <c r="D81" s="382" t="s">
        <v>250</v>
      </c>
      <c r="E81" s="383" t="s">
        <v>251</v>
      </c>
      <c r="F81" s="384" t="s">
        <v>251</v>
      </c>
      <c r="G81" s="24" t="s">
        <v>156</v>
      </c>
      <c r="H81" s="24"/>
      <c r="I81" s="24"/>
      <c r="J81" s="24"/>
      <c r="K81" s="32"/>
    </row>
    <row r="82" spans="1:12" ht="15.75">
      <c r="A82" s="31">
        <v>45</v>
      </c>
      <c r="B82" s="380" t="s">
        <v>252</v>
      </c>
      <c r="C82" s="381" t="s">
        <v>252</v>
      </c>
      <c r="D82" s="382" t="s">
        <v>252</v>
      </c>
      <c r="E82" s="383" t="s">
        <v>253</v>
      </c>
      <c r="F82" s="384" t="s">
        <v>253</v>
      </c>
      <c r="G82" s="24" t="s">
        <v>141</v>
      </c>
      <c r="H82" s="24"/>
      <c r="I82" s="24"/>
      <c r="J82" s="24"/>
      <c r="K82" s="32"/>
    </row>
    <row r="83" spans="1:12" ht="15.75">
      <c r="A83" s="195">
        <v>46</v>
      </c>
      <c r="B83" s="488" t="s">
        <v>490</v>
      </c>
      <c r="C83" s="489"/>
      <c r="D83" s="490"/>
      <c r="E83" s="491" t="s">
        <v>490</v>
      </c>
      <c r="F83" s="492"/>
      <c r="G83" s="196" t="s">
        <v>141</v>
      </c>
      <c r="H83" s="197">
        <f>K101</f>
        <v>195</v>
      </c>
      <c r="I83" s="196"/>
      <c r="J83" s="196"/>
      <c r="K83" s="198"/>
    </row>
    <row r="84" spans="1:12">
      <c r="A84" s="33"/>
      <c r="B84" s="33"/>
      <c r="C84" s="33"/>
      <c r="F84" s="33"/>
      <c r="G84" s="33"/>
      <c r="H84" s="33"/>
      <c r="I84" s="33"/>
      <c r="J84" s="33"/>
      <c r="K84" s="33"/>
    </row>
    <row r="85" spans="1:12" ht="15.75">
      <c r="A85" s="397" t="s">
        <v>57</v>
      </c>
      <c r="B85" s="397"/>
      <c r="C85" s="397"/>
      <c r="D85" s="397"/>
      <c r="E85" s="397"/>
      <c r="F85" s="397"/>
      <c r="G85" s="397"/>
      <c r="H85" s="397"/>
      <c r="I85" s="397"/>
      <c r="J85" s="397"/>
      <c r="K85" s="398"/>
      <c r="L85" s="106"/>
    </row>
    <row r="86" spans="1:12" ht="15.75" thickBot="1">
      <c r="A86" s="399" t="s">
        <v>0</v>
      </c>
      <c r="B86" s="399"/>
      <c r="C86" s="399"/>
      <c r="D86" s="50" t="s">
        <v>58</v>
      </c>
      <c r="E86" s="50"/>
      <c r="F86" s="50" t="s">
        <v>50</v>
      </c>
      <c r="G86" s="50" t="s">
        <v>59</v>
      </c>
      <c r="H86" s="50" t="s">
        <v>60</v>
      </c>
      <c r="I86" s="50" t="s">
        <v>61</v>
      </c>
      <c r="J86" s="50"/>
      <c r="K86" s="107" t="s">
        <v>51</v>
      </c>
      <c r="L86" s="56"/>
    </row>
    <row r="87" spans="1:12" ht="16.55" customHeight="1">
      <c r="A87" s="395" t="s">
        <v>109</v>
      </c>
      <c r="B87" s="396"/>
      <c r="C87" s="396"/>
      <c r="D87" s="52"/>
      <c r="E87" s="52"/>
      <c r="F87" s="53"/>
      <c r="G87" s="54"/>
      <c r="H87" s="54"/>
      <c r="I87" s="54"/>
      <c r="J87" s="54"/>
      <c r="K87" s="108"/>
      <c r="L87" s="56"/>
    </row>
    <row r="88" spans="1:12">
      <c r="A88" s="389" t="s">
        <v>64</v>
      </c>
      <c r="B88" s="390"/>
      <c r="C88" s="390"/>
      <c r="D88" s="55"/>
      <c r="E88" s="55"/>
      <c r="F88" s="56"/>
      <c r="G88" s="57"/>
      <c r="H88" s="57"/>
      <c r="I88" s="57"/>
      <c r="J88" s="57"/>
      <c r="K88" s="109">
        <f>I17</f>
        <v>1</v>
      </c>
      <c r="L88" s="56"/>
    </row>
    <row r="89" spans="1:12">
      <c r="A89" s="389" t="s">
        <v>62</v>
      </c>
      <c r="B89" s="390"/>
      <c r="C89" s="390"/>
      <c r="D89" s="55"/>
      <c r="E89" s="55"/>
      <c r="F89" s="56"/>
      <c r="G89" s="57"/>
      <c r="H89" s="57"/>
      <c r="I89" s="57"/>
      <c r="J89" s="57"/>
      <c r="K89" s="33"/>
      <c r="L89" s="56"/>
    </row>
    <row r="90" spans="1:12">
      <c r="A90" s="391"/>
      <c r="B90" s="392"/>
      <c r="C90" s="392"/>
      <c r="D90" s="56"/>
      <c r="E90" s="55"/>
      <c r="F90" s="56"/>
      <c r="G90" s="57"/>
      <c r="H90" s="57"/>
      <c r="I90" s="57"/>
      <c r="J90" s="57"/>
      <c r="K90" s="109">
        <f>SUM(K88:K89)</f>
        <v>1</v>
      </c>
      <c r="L90" s="56"/>
    </row>
    <row r="91" spans="1:12" ht="15.75" thickBot="1">
      <c r="A91" s="393" t="s">
        <v>63</v>
      </c>
      <c r="B91" s="394"/>
      <c r="C91" s="394"/>
      <c r="D91" s="58"/>
      <c r="E91" s="58"/>
      <c r="F91" s="59" t="s">
        <v>98</v>
      </c>
      <c r="G91" s="60"/>
      <c r="H91" s="60"/>
      <c r="I91" s="60"/>
      <c r="J91" s="60"/>
      <c r="K91" s="110">
        <f>ROUNDUP(K90,0)</f>
        <v>1</v>
      </c>
      <c r="L91" s="56"/>
    </row>
    <row r="92" spans="1:12">
      <c r="A92" s="395" t="s">
        <v>600</v>
      </c>
      <c r="B92" s="396"/>
      <c r="C92" s="396"/>
      <c r="D92" s="52"/>
      <c r="E92" s="52"/>
      <c r="F92" s="53"/>
      <c r="G92" s="54"/>
      <c r="H92" s="54"/>
      <c r="I92" s="54"/>
      <c r="J92" s="54"/>
      <c r="K92" s="108"/>
      <c r="L92" s="56"/>
    </row>
    <row r="93" spans="1:12">
      <c r="A93" s="389" t="s">
        <v>64</v>
      </c>
      <c r="B93" s="390"/>
      <c r="C93" s="390"/>
      <c r="D93" s="55"/>
      <c r="E93" s="55"/>
      <c r="F93" s="56"/>
      <c r="G93" s="57"/>
      <c r="H93" s="57"/>
      <c r="I93" s="57"/>
      <c r="J93" s="57"/>
      <c r="K93" s="109">
        <f>I20</f>
        <v>177</v>
      </c>
      <c r="L93" s="56"/>
    </row>
    <row r="94" spans="1:12">
      <c r="A94" s="389" t="s">
        <v>62</v>
      </c>
      <c r="B94" s="390"/>
      <c r="C94" s="390"/>
      <c r="D94" s="55"/>
      <c r="E94" s="55"/>
      <c r="F94" s="56"/>
      <c r="G94" s="57"/>
      <c r="H94" s="57"/>
      <c r="I94" s="57"/>
      <c r="J94" s="57"/>
      <c r="K94" s="33">
        <f>K93*10%</f>
        <v>17.7</v>
      </c>
      <c r="L94" s="56"/>
    </row>
    <row r="95" spans="1:12">
      <c r="A95" s="391"/>
      <c r="B95" s="392"/>
      <c r="C95" s="392"/>
      <c r="D95" s="56"/>
      <c r="E95" s="55"/>
      <c r="F95" s="56"/>
      <c r="G95" s="57"/>
      <c r="H95" s="57"/>
      <c r="I95" s="57"/>
      <c r="J95" s="57"/>
      <c r="K95" s="109">
        <f>SUM(K93:K94)</f>
        <v>194.7</v>
      </c>
      <c r="L95" s="56"/>
    </row>
    <row r="96" spans="1:12" ht="15.75" thickBot="1">
      <c r="A96" s="393" t="s">
        <v>63</v>
      </c>
      <c r="B96" s="394"/>
      <c r="C96" s="394"/>
      <c r="D96" s="58"/>
      <c r="E96" s="58"/>
      <c r="F96" s="59" t="s">
        <v>141</v>
      </c>
      <c r="G96" s="60"/>
      <c r="H96" s="60"/>
      <c r="I96" s="60"/>
      <c r="J96" s="60"/>
      <c r="K96" s="110">
        <f>ROUNDUP(K95,0)</f>
        <v>195</v>
      </c>
      <c r="L96" s="56"/>
    </row>
    <row r="97" spans="1:16">
      <c r="A97" s="495" t="s">
        <v>651</v>
      </c>
      <c r="B97" s="496"/>
      <c r="C97" s="496"/>
      <c r="D97" s="199"/>
      <c r="E97" s="199"/>
      <c r="F97" s="200"/>
      <c r="G97" s="201"/>
      <c r="H97" s="201"/>
      <c r="I97" s="201"/>
      <c r="J97" s="201"/>
      <c r="K97" s="202"/>
      <c r="L97" s="497"/>
      <c r="M97" s="203"/>
      <c r="N97" s="203"/>
      <c r="O97" s="203"/>
      <c r="P97" s="203"/>
    </row>
    <row r="98" spans="1:16">
      <c r="A98" s="498" t="s">
        <v>64</v>
      </c>
      <c r="B98" s="499"/>
      <c r="C98" s="499"/>
      <c r="D98" s="204"/>
      <c r="E98" s="204"/>
      <c r="F98" s="205"/>
      <c r="G98" s="206"/>
      <c r="H98" s="206"/>
      <c r="I98" s="206"/>
      <c r="J98" s="206"/>
      <c r="K98" s="207">
        <f>I19</f>
        <v>177</v>
      </c>
      <c r="L98" s="497"/>
      <c r="M98" s="203"/>
      <c r="N98" s="203"/>
      <c r="O98" s="203"/>
      <c r="P98" s="203"/>
    </row>
    <row r="99" spans="1:16">
      <c r="A99" s="498" t="s">
        <v>62</v>
      </c>
      <c r="B99" s="499"/>
      <c r="C99" s="499"/>
      <c r="D99" s="204"/>
      <c r="E99" s="204"/>
      <c r="F99" s="205"/>
      <c r="G99" s="206"/>
      <c r="H99" s="206"/>
      <c r="I99" s="206"/>
      <c r="J99" s="206"/>
      <c r="K99" s="207">
        <f>K98*0.1</f>
        <v>17.7</v>
      </c>
      <c r="L99" s="497"/>
      <c r="M99" s="203"/>
      <c r="N99" s="203"/>
      <c r="O99" s="203"/>
      <c r="P99" s="203"/>
    </row>
    <row r="100" spans="1:16">
      <c r="A100" s="500"/>
      <c r="B100" s="501"/>
      <c r="C100" s="501"/>
      <c r="D100" s="205"/>
      <c r="E100" s="204"/>
      <c r="F100" s="205"/>
      <c r="G100" s="206"/>
      <c r="H100" s="206"/>
      <c r="I100" s="206"/>
      <c r="J100" s="206"/>
      <c r="K100" s="207">
        <f>K98+K99</f>
        <v>194.7</v>
      </c>
      <c r="L100" s="497"/>
      <c r="M100" s="203"/>
      <c r="N100" s="203"/>
      <c r="O100" s="203"/>
      <c r="P100" s="203"/>
    </row>
    <row r="101" spans="1:16" ht="15.75" thickBot="1">
      <c r="A101" s="493" t="s">
        <v>63</v>
      </c>
      <c r="B101" s="494"/>
      <c r="C101" s="494"/>
      <c r="D101" s="208"/>
      <c r="E101" s="208"/>
      <c r="F101" s="209" t="s">
        <v>38</v>
      </c>
      <c r="G101" s="210"/>
      <c r="H101" s="210"/>
      <c r="I101" s="210"/>
      <c r="J101" s="210"/>
      <c r="K101" s="212">
        <f>ROUNDUP(K100,0)</f>
        <v>195</v>
      </c>
      <c r="L101" s="497"/>
      <c r="M101" s="203"/>
      <c r="N101" s="203"/>
      <c r="O101" s="203"/>
      <c r="P101" s="203"/>
    </row>
    <row r="102" spans="1:16">
      <c r="A102" s="395" t="s">
        <v>602</v>
      </c>
      <c r="B102" s="396"/>
      <c r="C102" s="396"/>
      <c r="D102" s="52"/>
      <c r="E102" s="52"/>
      <c r="F102" s="53"/>
      <c r="G102" s="54"/>
      <c r="H102" s="54"/>
      <c r="I102" s="54"/>
      <c r="J102" s="54"/>
      <c r="K102" s="64"/>
    </row>
    <row r="103" spans="1:16">
      <c r="A103" s="389" t="s">
        <v>64</v>
      </c>
      <c r="B103" s="390"/>
      <c r="C103" s="390"/>
      <c r="D103" s="55"/>
      <c r="E103" s="55"/>
      <c r="F103" s="56"/>
      <c r="G103" s="57"/>
      <c r="H103" s="57"/>
      <c r="I103" s="57"/>
      <c r="J103" s="57"/>
      <c r="K103" s="64">
        <f>+I21</f>
        <v>24</v>
      </c>
    </row>
    <row r="104" spans="1:16">
      <c r="A104" s="389" t="s">
        <v>62</v>
      </c>
      <c r="B104" s="390"/>
      <c r="C104" s="390"/>
      <c r="D104" s="55"/>
      <c r="E104" s="55"/>
      <c r="F104" s="56"/>
      <c r="G104" s="57"/>
      <c r="H104" s="57"/>
      <c r="I104" s="57"/>
      <c r="J104" s="57"/>
      <c r="K104" s="57">
        <f>K103*10%</f>
        <v>2.4000000000000004</v>
      </c>
    </row>
    <row r="105" spans="1:16">
      <c r="A105" s="391"/>
      <c r="B105" s="392"/>
      <c r="C105" s="392"/>
      <c r="D105" s="56"/>
      <c r="E105" s="55"/>
      <c r="F105" s="56"/>
      <c r="G105" s="57"/>
      <c r="H105" s="57"/>
      <c r="I105" s="57"/>
      <c r="J105" s="57"/>
      <c r="K105" s="64">
        <f>SUM(K103:K104)</f>
        <v>26.4</v>
      </c>
    </row>
    <row r="106" spans="1:16" ht="15.75" thickBot="1">
      <c r="A106" s="393" t="s">
        <v>63</v>
      </c>
      <c r="B106" s="394"/>
      <c r="C106" s="394"/>
      <c r="D106" s="58"/>
      <c r="E106" s="58"/>
      <c r="F106" s="59" t="s">
        <v>141</v>
      </c>
      <c r="G106" s="60"/>
      <c r="H106" s="60"/>
      <c r="I106" s="60"/>
      <c r="J106" s="60"/>
      <c r="K106" s="64">
        <f>ROUNDUP(K105,0)</f>
        <v>27</v>
      </c>
    </row>
    <row r="107" spans="1:16">
      <c r="A107" s="395" t="s">
        <v>673</v>
      </c>
      <c r="B107" s="396"/>
      <c r="C107" s="396"/>
      <c r="D107" s="52"/>
      <c r="E107" s="52"/>
      <c r="F107" s="53"/>
      <c r="G107" s="54"/>
      <c r="H107" s="54"/>
      <c r="I107" s="54"/>
      <c r="J107" s="54"/>
      <c r="K107" s="64"/>
    </row>
    <row r="108" spans="1:16">
      <c r="A108" s="389" t="s">
        <v>64</v>
      </c>
      <c r="B108" s="390"/>
      <c r="C108" s="390"/>
      <c r="D108" s="55"/>
      <c r="E108" s="55"/>
      <c r="F108" s="56"/>
      <c r="G108" s="57"/>
      <c r="H108" s="57"/>
      <c r="I108" s="57"/>
      <c r="J108" s="57"/>
      <c r="K108" s="64">
        <f>+I23</f>
        <v>10</v>
      </c>
    </row>
    <row r="109" spans="1:16">
      <c r="A109" s="389" t="s">
        <v>62</v>
      </c>
      <c r="B109" s="390"/>
      <c r="C109" s="390"/>
      <c r="D109" s="55"/>
      <c r="E109" s="55"/>
      <c r="F109" s="56"/>
      <c r="G109" s="57"/>
      <c r="H109" s="57"/>
      <c r="I109" s="57"/>
      <c r="J109" s="57"/>
      <c r="K109" s="57"/>
    </row>
    <row r="110" spans="1:16">
      <c r="A110" s="391"/>
      <c r="B110" s="392"/>
      <c r="C110" s="392"/>
      <c r="D110" s="56"/>
      <c r="E110" s="55"/>
      <c r="F110" s="56"/>
      <c r="G110" s="57"/>
      <c r="H110" s="57"/>
      <c r="I110" s="57"/>
      <c r="J110" s="57"/>
      <c r="K110" s="64">
        <f>SUM(K108:K109)</f>
        <v>10</v>
      </c>
    </row>
    <row r="111" spans="1:16" ht="15.75" thickBot="1">
      <c r="A111" s="393" t="s">
        <v>63</v>
      </c>
      <c r="B111" s="394"/>
      <c r="C111" s="394"/>
      <c r="D111" s="58"/>
      <c r="E111" s="58"/>
      <c r="F111" s="59" t="s">
        <v>141</v>
      </c>
      <c r="G111" s="60"/>
      <c r="H111" s="60"/>
      <c r="I111" s="60"/>
      <c r="J111" s="60"/>
      <c r="K111" s="64">
        <f>ROUNDUP(K110,0)</f>
        <v>10</v>
      </c>
    </row>
    <row r="112" spans="1:16">
      <c r="A112" s="395" t="s">
        <v>674</v>
      </c>
      <c r="B112" s="396"/>
      <c r="C112" s="396"/>
      <c r="D112" s="52"/>
      <c r="E112" s="52"/>
      <c r="F112" s="53"/>
      <c r="G112" s="54"/>
      <c r="H112" s="54"/>
      <c r="I112" s="54"/>
      <c r="J112" s="54"/>
      <c r="K112" s="64"/>
    </row>
    <row r="113" spans="1:11">
      <c r="A113" s="389" t="s">
        <v>64</v>
      </c>
      <c r="B113" s="390"/>
      <c r="C113" s="390"/>
      <c r="D113" s="55"/>
      <c r="E113" s="55"/>
      <c r="F113" s="56"/>
      <c r="G113" s="57"/>
      <c r="H113" s="57"/>
      <c r="I113" s="57"/>
      <c r="J113" s="57"/>
      <c r="K113" s="64">
        <f>+J11</f>
        <v>3</v>
      </c>
    </row>
    <row r="114" spans="1:11">
      <c r="A114" s="389" t="s">
        <v>62</v>
      </c>
      <c r="B114" s="390"/>
      <c r="C114" s="390"/>
      <c r="D114" s="55"/>
      <c r="E114" s="55"/>
      <c r="F114" s="56"/>
      <c r="G114" s="57"/>
      <c r="H114" s="57"/>
      <c r="I114" s="57"/>
      <c r="J114" s="57"/>
      <c r="K114" s="57">
        <f>K113*10%</f>
        <v>0.30000000000000004</v>
      </c>
    </row>
    <row r="115" spans="1:11">
      <c r="A115" s="391"/>
      <c r="B115" s="392"/>
      <c r="C115" s="392"/>
      <c r="D115" s="56"/>
      <c r="E115" s="55"/>
      <c r="F115" s="56"/>
      <c r="G115" s="57"/>
      <c r="H115" s="57"/>
      <c r="I115" s="57"/>
      <c r="J115" s="57"/>
      <c r="K115" s="64">
        <f>SUM(K113:K114)</f>
        <v>3.3</v>
      </c>
    </row>
    <row r="116" spans="1:11" ht="15.75" thickBot="1">
      <c r="A116" s="393" t="s">
        <v>63</v>
      </c>
      <c r="B116" s="394"/>
      <c r="C116" s="394"/>
      <c r="D116" s="58"/>
      <c r="E116" s="58"/>
      <c r="F116" s="59" t="s">
        <v>141</v>
      </c>
      <c r="G116" s="60"/>
      <c r="H116" s="60"/>
      <c r="I116" s="60"/>
      <c r="J116" s="60"/>
      <c r="K116" s="64">
        <f>ROUNDUP(K115,0)</f>
        <v>4</v>
      </c>
    </row>
  </sheetData>
  <mergeCells count="166">
    <mergeCell ref="A7:K7"/>
    <mergeCell ref="A8:K8"/>
    <mergeCell ref="L9:L10"/>
    <mergeCell ref="M9:M10"/>
    <mergeCell ref="N9:N10"/>
    <mergeCell ref="O9:O10"/>
    <mergeCell ref="M2:N2"/>
    <mergeCell ref="B5:B6"/>
    <mergeCell ref="C5:C6"/>
    <mergeCell ref="D5:D6"/>
    <mergeCell ref="G5:I5"/>
    <mergeCell ref="J5:J6"/>
    <mergeCell ref="K5:K6"/>
    <mergeCell ref="L5:P5"/>
    <mergeCell ref="B28:D28"/>
    <mergeCell ref="E28:F28"/>
    <mergeCell ref="B29:D29"/>
    <mergeCell ref="E29:F29"/>
    <mergeCell ref="B30:D30"/>
    <mergeCell ref="E30:F30"/>
    <mergeCell ref="P9:P10"/>
    <mergeCell ref="A13:K13"/>
    <mergeCell ref="A24:I24"/>
    <mergeCell ref="B26:D26"/>
    <mergeCell ref="E26:F26"/>
    <mergeCell ref="B27:D27"/>
    <mergeCell ref="E27:F27"/>
    <mergeCell ref="B34:D34"/>
    <mergeCell ref="E34:F34"/>
    <mergeCell ref="B35:D35"/>
    <mergeCell ref="E35:F35"/>
    <mergeCell ref="B36:D36"/>
    <mergeCell ref="E36:F36"/>
    <mergeCell ref="B31:D31"/>
    <mergeCell ref="E31:F31"/>
    <mergeCell ref="B32:D32"/>
    <mergeCell ref="E32:F32"/>
    <mergeCell ref="B33:D33"/>
    <mergeCell ref="E33:F33"/>
    <mergeCell ref="B40:D40"/>
    <mergeCell ref="E40:F40"/>
    <mergeCell ref="B41:D41"/>
    <mergeCell ref="E41:F41"/>
    <mergeCell ref="B42:D42"/>
    <mergeCell ref="E42:F42"/>
    <mergeCell ref="B37:D37"/>
    <mergeCell ref="E37:F37"/>
    <mergeCell ref="B38:D38"/>
    <mergeCell ref="E38:F38"/>
    <mergeCell ref="B39:D39"/>
    <mergeCell ref="E39:F39"/>
    <mergeCell ref="B46:D46"/>
    <mergeCell ref="E46:F46"/>
    <mergeCell ref="B47:D47"/>
    <mergeCell ref="E47:F47"/>
    <mergeCell ref="B48:D48"/>
    <mergeCell ref="E48:F48"/>
    <mergeCell ref="B43:D43"/>
    <mergeCell ref="E43:F43"/>
    <mergeCell ref="B44:D44"/>
    <mergeCell ref="E44:F44"/>
    <mergeCell ref="B45:D45"/>
    <mergeCell ref="E45:F45"/>
    <mergeCell ref="B52:D52"/>
    <mergeCell ref="E52:F52"/>
    <mergeCell ref="B53:D53"/>
    <mergeCell ref="E53:F53"/>
    <mergeCell ref="B54:D54"/>
    <mergeCell ref="E54:F54"/>
    <mergeCell ref="B49:D49"/>
    <mergeCell ref="E49:F49"/>
    <mergeCell ref="B50:D50"/>
    <mergeCell ref="E50:F50"/>
    <mergeCell ref="B51:D51"/>
    <mergeCell ref="E51:F51"/>
    <mergeCell ref="B58:D58"/>
    <mergeCell ref="E58:F58"/>
    <mergeCell ref="B59:D59"/>
    <mergeCell ref="E59:F59"/>
    <mergeCell ref="B60:D60"/>
    <mergeCell ref="E60:F60"/>
    <mergeCell ref="B55:D55"/>
    <mergeCell ref="E55:F55"/>
    <mergeCell ref="B56:D56"/>
    <mergeCell ref="E56:F56"/>
    <mergeCell ref="B57:D57"/>
    <mergeCell ref="E57:F57"/>
    <mergeCell ref="B64:D64"/>
    <mergeCell ref="E64:F64"/>
    <mergeCell ref="B65:D65"/>
    <mergeCell ref="E65:F65"/>
    <mergeCell ref="B66:D66"/>
    <mergeCell ref="E66:F66"/>
    <mergeCell ref="B61:D61"/>
    <mergeCell ref="E61:F61"/>
    <mergeCell ref="B62:D62"/>
    <mergeCell ref="E62:F62"/>
    <mergeCell ref="B63:D63"/>
    <mergeCell ref="E63:F63"/>
    <mergeCell ref="B70:D70"/>
    <mergeCell ref="E70:F70"/>
    <mergeCell ref="B71:D71"/>
    <mergeCell ref="E71:F71"/>
    <mergeCell ref="B72:D72"/>
    <mergeCell ref="E72:F72"/>
    <mergeCell ref="B67:D67"/>
    <mergeCell ref="E67:F67"/>
    <mergeCell ref="B68:D68"/>
    <mergeCell ref="E68:F68"/>
    <mergeCell ref="B69:D69"/>
    <mergeCell ref="E69:F69"/>
    <mergeCell ref="B76:D76"/>
    <mergeCell ref="E76:F76"/>
    <mergeCell ref="B77:D77"/>
    <mergeCell ref="E77:F77"/>
    <mergeCell ref="B78:D78"/>
    <mergeCell ref="E78:F78"/>
    <mergeCell ref="B73:D73"/>
    <mergeCell ref="E73:F73"/>
    <mergeCell ref="B74:D74"/>
    <mergeCell ref="E74:F74"/>
    <mergeCell ref="B75:D75"/>
    <mergeCell ref="E75:F75"/>
    <mergeCell ref="B82:D82"/>
    <mergeCell ref="E82:F82"/>
    <mergeCell ref="B83:D83"/>
    <mergeCell ref="E83:F83"/>
    <mergeCell ref="A85:K85"/>
    <mergeCell ref="A86:C86"/>
    <mergeCell ref="B79:D79"/>
    <mergeCell ref="E79:F79"/>
    <mergeCell ref="B80:D80"/>
    <mergeCell ref="E80:F80"/>
    <mergeCell ref="B81:D81"/>
    <mergeCell ref="E81:F81"/>
    <mergeCell ref="L97:L101"/>
    <mergeCell ref="A98:C98"/>
    <mergeCell ref="A99:C99"/>
    <mergeCell ref="A100:C100"/>
    <mergeCell ref="A101:C101"/>
    <mergeCell ref="A87:C87"/>
    <mergeCell ref="A88:C88"/>
    <mergeCell ref="A89:C89"/>
    <mergeCell ref="A90:C90"/>
    <mergeCell ref="A91:C91"/>
    <mergeCell ref="A92:C92"/>
    <mergeCell ref="A102:C102"/>
    <mergeCell ref="A103:C103"/>
    <mergeCell ref="A104:C104"/>
    <mergeCell ref="A105:C105"/>
    <mergeCell ref="A106:C106"/>
    <mergeCell ref="A107:C107"/>
    <mergeCell ref="A93:C93"/>
    <mergeCell ref="A94:C94"/>
    <mergeCell ref="A95:C95"/>
    <mergeCell ref="A96:C96"/>
    <mergeCell ref="A97:C97"/>
    <mergeCell ref="A114:C114"/>
    <mergeCell ref="A115:C115"/>
    <mergeCell ref="A116:C116"/>
    <mergeCell ref="A108:C108"/>
    <mergeCell ref="A109:C109"/>
    <mergeCell ref="A110:C110"/>
    <mergeCell ref="A111:C111"/>
    <mergeCell ref="A112:C112"/>
    <mergeCell ref="A113:C113"/>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4505E-88BB-45D5-B2CC-17286AFD7998}">
  <dimension ref="A1:W86"/>
  <sheetViews>
    <sheetView topLeftCell="A14" workbookViewId="0">
      <selection activeCell="E17" sqref="E17:F17"/>
    </sheetView>
  </sheetViews>
  <sheetFormatPr defaultColWidth="9.109375" defaultRowHeight="15.05"/>
  <cols>
    <col min="1" max="1" width="19.5546875" style="1" customWidth="1"/>
    <col min="2" max="2" width="15.5546875" style="1" customWidth="1"/>
    <col min="3" max="3" width="16.88671875" style="1" customWidth="1"/>
    <col min="4" max="4" width="20.44140625" style="1" bestFit="1" customWidth="1"/>
    <col min="5" max="5" width="13.109375" style="1" customWidth="1"/>
    <col min="6" max="6" width="11.88671875" style="1" customWidth="1"/>
    <col min="7" max="7" width="14.44140625" style="1" customWidth="1"/>
    <col min="8" max="8" width="12.44140625" style="1" customWidth="1"/>
    <col min="9" max="9" width="13.5546875" style="1" customWidth="1"/>
    <col min="10" max="10" width="17.5546875" style="1" customWidth="1"/>
    <col min="11" max="11" width="22.44140625" style="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58.25" thickBot="1">
      <c r="A2" s="78" t="s">
        <v>19</v>
      </c>
      <c r="B2" s="79" t="s">
        <v>652</v>
      </c>
      <c r="C2" s="80" t="s">
        <v>677</v>
      </c>
      <c r="D2" s="81" t="s">
        <v>678</v>
      </c>
      <c r="E2" s="82" t="s">
        <v>679</v>
      </c>
      <c r="F2" s="83" t="s">
        <v>680</v>
      </c>
      <c r="G2" s="83" t="s">
        <v>681</v>
      </c>
      <c r="H2" s="84" t="s">
        <v>682</v>
      </c>
      <c r="I2" s="85">
        <v>5</v>
      </c>
      <c r="J2" s="84" t="s">
        <v>21</v>
      </c>
      <c r="K2" s="84"/>
      <c r="L2" s="86"/>
      <c r="M2" s="369" t="s">
        <v>656</v>
      </c>
      <c r="N2" s="370"/>
      <c r="O2" s="76"/>
      <c r="P2" s="75"/>
      <c r="S2" s="77" t="str" cm="1">
        <f t="array" ref="S2:W2">_xlfn.TEXTSPLIT(C2," "," ",TRUE,1,)</f>
        <v>Ch</v>
      </c>
      <c r="T2" s="77" t="str">
        <v>-</v>
      </c>
      <c r="U2" s="77" t="str">
        <v>76+371</v>
      </c>
      <c r="V2" s="77" t="str">
        <v>-</v>
      </c>
      <c r="W2" s="77" t="str">
        <v>LHS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683</v>
      </c>
      <c r="B8" s="411"/>
      <c r="C8" s="411"/>
      <c r="D8" s="411"/>
      <c r="E8" s="411"/>
      <c r="F8" s="411"/>
      <c r="G8" s="411"/>
      <c r="H8" s="411"/>
      <c r="I8" s="411"/>
      <c r="J8" s="411"/>
      <c r="K8" s="412"/>
      <c r="L8" s="8"/>
      <c r="M8" s="8"/>
      <c r="N8" s="8"/>
      <c r="O8" s="8"/>
      <c r="P8" s="9"/>
    </row>
    <row r="9" spans="1:23" ht="15.75">
      <c r="A9" s="67" t="s">
        <v>172</v>
      </c>
      <c r="B9" s="11" t="s">
        <v>684</v>
      </c>
      <c r="C9" s="11" t="s">
        <v>658</v>
      </c>
      <c r="D9" s="11" t="s">
        <v>685</v>
      </c>
      <c r="E9" s="11"/>
      <c r="F9" s="11" t="s">
        <v>141</v>
      </c>
      <c r="G9" s="12">
        <v>13.75</v>
      </c>
      <c r="H9" s="12">
        <v>6</v>
      </c>
      <c r="I9" s="12"/>
      <c r="J9" s="13">
        <f t="shared" ref="J9:J10" si="0">G9*H9</f>
        <v>82.5</v>
      </c>
      <c r="K9" s="162" t="s">
        <v>660</v>
      </c>
      <c r="L9" s="192"/>
      <c r="M9" s="192"/>
      <c r="N9" s="192"/>
      <c r="O9" s="192"/>
      <c r="P9" s="192"/>
    </row>
    <row r="10" spans="1:23" ht="15.75">
      <c r="A10" s="67" t="s">
        <v>686</v>
      </c>
      <c r="B10" s="11" t="s">
        <v>484</v>
      </c>
      <c r="C10" s="11" t="s">
        <v>687</v>
      </c>
      <c r="D10" s="11" t="s">
        <v>688</v>
      </c>
      <c r="E10" s="11"/>
      <c r="F10" s="11" t="s">
        <v>141</v>
      </c>
      <c r="G10" s="12">
        <f>30*2</f>
        <v>60</v>
      </c>
      <c r="H10" s="12">
        <v>1</v>
      </c>
      <c r="I10" s="12"/>
      <c r="J10" s="13">
        <f t="shared" si="0"/>
        <v>60</v>
      </c>
      <c r="K10" s="162" t="s">
        <v>689</v>
      </c>
      <c r="L10" s="192"/>
      <c r="M10" s="192"/>
      <c r="N10" s="192"/>
      <c r="O10" s="192"/>
      <c r="P10" s="213"/>
    </row>
    <row r="11" spans="1:23" ht="15.75">
      <c r="A11" s="17"/>
      <c r="B11" s="18"/>
      <c r="C11" s="18"/>
      <c r="D11" s="18"/>
      <c r="E11" s="18"/>
      <c r="F11" s="20" t="s">
        <v>44</v>
      </c>
      <c r="G11" s="18"/>
      <c r="H11" s="20" t="s">
        <v>98</v>
      </c>
      <c r="I11" s="135">
        <v>2</v>
      </c>
      <c r="J11" s="18"/>
      <c r="K11" s="19"/>
      <c r="L11" s="8"/>
      <c r="M11" s="8"/>
      <c r="N11" s="8"/>
      <c r="O11" s="8"/>
      <c r="P11" s="9"/>
    </row>
    <row r="12" spans="1:23" ht="15.75">
      <c r="A12" s="17"/>
      <c r="B12" s="18"/>
      <c r="C12" s="18"/>
      <c r="D12" s="18"/>
      <c r="E12" s="18"/>
      <c r="F12" s="20" t="s">
        <v>529</v>
      </c>
      <c r="G12" s="18"/>
      <c r="H12" s="18" t="s">
        <v>141</v>
      </c>
      <c r="I12" s="135">
        <f>+J9</f>
        <v>82.5</v>
      </c>
      <c r="J12" s="18"/>
      <c r="K12" s="19"/>
      <c r="L12" s="8"/>
      <c r="M12" s="8"/>
      <c r="N12" s="8"/>
      <c r="O12" s="8"/>
      <c r="P12" s="9"/>
    </row>
    <row r="13" spans="1:23" ht="15.75">
      <c r="A13" s="17"/>
      <c r="B13" s="18"/>
      <c r="C13" s="18"/>
      <c r="D13" s="18"/>
      <c r="E13" s="18"/>
      <c r="F13" s="422" t="s">
        <v>686</v>
      </c>
      <c r="G13" s="423"/>
      <c r="H13" s="18" t="s">
        <v>141</v>
      </c>
      <c r="I13" s="135">
        <f>30*2</f>
        <v>60</v>
      </c>
      <c r="J13" s="135">
        <f>+I13</f>
        <v>60</v>
      </c>
      <c r="K13" s="19"/>
      <c r="L13" s="8"/>
      <c r="M13" s="8"/>
      <c r="N13" s="8"/>
      <c r="O13" s="8"/>
      <c r="P13" s="9"/>
    </row>
    <row r="14" spans="1:23" ht="15.75">
      <c r="A14" s="377" t="s">
        <v>46</v>
      </c>
      <c r="B14" s="378"/>
      <c r="C14" s="378"/>
      <c r="D14" s="378"/>
      <c r="E14" s="378"/>
      <c r="F14" s="378"/>
      <c r="G14" s="378"/>
      <c r="H14" s="378"/>
      <c r="I14" s="378"/>
      <c r="J14" s="22"/>
      <c r="K14" s="19"/>
      <c r="L14" s="8"/>
      <c r="M14" s="8"/>
      <c r="N14" s="8"/>
      <c r="O14" s="8"/>
      <c r="P14" s="9"/>
    </row>
    <row r="15" spans="1:23" ht="16.399999999999999" thickBot="1">
      <c r="A15" s="23"/>
      <c r="B15" s="24"/>
      <c r="C15" s="22"/>
      <c r="D15" s="22"/>
      <c r="E15" s="22"/>
      <c r="F15" s="22"/>
      <c r="G15" s="22"/>
      <c r="H15" s="22"/>
      <c r="I15" s="22"/>
      <c r="J15" s="22"/>
      <c r="K15" s="19"/>
      <c r="L15" s="25"/>
      <c r="M15" s="25"/>
      <c r="N15" s="25"/>
      <c r="O15" s="25"/>
      <c r="P15" s="26">
        <f>SUM(P7:P14)</f>
        <v>0</v>
      </c>
    </row>
    <row r="16" spans="1:23" ht="16.399999999999999" thickTop="1">
      <c r="A16" s="27" t="s">
        <v>47</v>
      </c>
      <c r="B16" s="379" t="s">
        <v>48</v>
      </c>
      <c r="C16" s="379"/>
      <c r="D16" s="379"/>
      <c r="E16" s="379" t="s">
        <v>49</v>
      </c>
      <c r="F16" s="379"/>
      <c r="G16" s="28" t="s">
        <v>50</v>
      </c>
      <c r="H16" s="28" t="s">
        <v>51</v>
      </c>
      <c r="I16" s="28" t="s">
        <v>52</v>
      </c>
      <c r="J16" s="28" t="s">
        <v>5</v>
      </c>
      <c r="K16" s="29"/>
    </row>
    <row r="17" spans="1:11" ht="222.05" customHeight="1">
      <c r="A17" s="31">
        <v>1</v>
      </c>
      <c r="B17" s="380" t="s">
        <v>104</v>
      </c>
      <c r="C17" s="381"/>
      <c r="D17" s="382"/>
      <c r="E17" s="383" t="s">
        <v>53</v>
      </c>
      <c r="F17" s="384"/>
      <c r="G17" s="24" t="s">
        <v>105</v>
      </c>
      <c r="H17" s="30">
        <f>K81</f>
        <v>2</v>
      </c>
      <c r="I17" s="24"/>
      <c r="J17" s="24"/>
      <c r="K17" s="32"/>
    </row>
    <row r="18" spans="1:11" ht="222.05" customHeight="1">
      <c r="A18" s="31">
        <v>2</v>
      </c>
      <c r="B18" s="380" t="s">
        <v>139</v>
      </c>
      <c r="C18" s="381"/>
      <c r="D18" s="382"/>
      <c r="E18" s="383" t="s">
        <v>140</v>
      </c>
      <c r="F18" s="384" t="s">
        <v>140</v>
      </c>
      <c r="G18" s="24" t="s">
        <v>141</v>
      </c>
      <c r="H18" s="24"/>
      <c r="I18" s="24"/>
      <c r="J18" s="24"/>
      <c r="K18" s="32"/>
    </row>
    <row r="19" spans="1:11" ht="222.05" customHeight="1">
      <c r="A19" s="31">
        <v>3</v>
      </c>
      <c r="B19" s="380" t="s">
        <v>142</v>
      </c>
      <c r="C19" s="381"/>
      <c r="D19" s="382"/>
      <c r="E19" s="383" t="s">
        <v>143</v>
      </c>
      <c r="F19" s="384" t="s">
        <v>143</v>
      </c>
      <c r="G19" s="24" t="s">
        <v>144</v>
      </c>
      <c r="H19" s="24"/>
      <c r="I19" s="24"/>
      <c r="J19" s="24"/>
      <c r="K19" s="32"/>
    </row>
    <row r="20" spans="1:11" ht="222.05" customHeight="1">
      <c r="A20" s="31">
        <v>4</v>
      </c>
      <c r="B20" s="380" t="s">
        <v>145</v>
      </c>
      <c r="C20" s="381"/>
      <c r="D20" s="382"/>
      <c r="E20" s="383" t="s">
        <v>146</v>
      </c>
      <c r="F20" s="384" t="s">
        <v>146</v>
      </c>
      <c r="G20" s="24" t="s">
        <v>38</v>
      </c>
      <c r="H20" s="24"/>
      <c r="I20" s="24"/>
      <c r="J20" s="24"/>
      <c r="K20" s="32"/>
    </row>
    <row r="21" spans="1:11" ht="222.05" customHeight="1">
      <c r="A21" s="31">
        <v>5</v>
      </c>
      <c r="B21" s="380" t="s">
        <v>147</v>
      </c>
      <c r="C21" s="381"/>
      <c r="D21" s="382"/>
      <c r="E21" s="383" t="s">
        <v>148</v>
      </c>
      <c r="F21" s="384" t="s">
        <v>148</v>
      </c>
      <c r="G21" s="24" t="s">
        <v>141</v>
      </c>
      <c r="H21" s="30"/>
      <c r="I21" s="24"/>
      <c r="J21" s="24"/>
      <c r="K21" s="32"/>
    </row>
    <row r="22" spans="1:11" ht="222.05" customHeight="1">
      <c r="A22" s="31">
        <v>6</v>
      </c>
      <c r="B22" s="380" t="s">
        <v>136</v>
      </c>
      <c r="C22" s="381"/>
      <c r="D22" s="382"/>
      <c r="E22" s="383" t="s">
        <v>137</v>
      </c>
      <c r="F22" s="384" t="s">
        <v>137</v>
      </c>
      <c r="G22" s="24" t="s">
        <v>54</v>
      </c>
      <c r="H22" s="30"/>
      <c r="I22" s="24"/>
      <c r="J22" s="24"/>
      <c r="K22" s="32"/>
    </row>
    <row r="23" spans="1:11" ht="222.05" customHeight="1">
      <c r="A23" s="31">
        <v>7</v>
      </c>
      <c r="B23" s="380" t="s">
        <v>149</v>
      </c>
      <c r="C23" s="381"/>
      <c r="D23" s="382"/>
      <c r="E23" s="383" t="s">
        <v>150</v>
      </c>
      <c r="F23" s="384" t="s">
        <v>150</v>
      </c>
      <c r="G23" s="24" t="s">
        <v>151</v>
      </c>
      <c r="H23" s="24"/>
      <c r="I23" s="24"/>
      <c r="J23" s="24"/>
      <c r="K23" s="32"/>
    </row>
    <row r="24" spans="1:11" ht="338.25" customHeight="1">
      <c r="A24" s="31">
        <v>8</v>
      </c>
      <c r="B24" s="380" t="s">
        <v>152</v>
      </c>
      <c r="C24" s="381" t="s">
        <v>152</v>
      </c>
      <c r="D24" s="382" t="s">
        <v>152</v>
      </c>
      <c r="E24" s="383" t="s">
        <v>153</v>
      </c>
      <c r="F24" s="384" t="s">
        <v>153</v>
      </c>
      <c r="G24" s="24" t="s">
        <v>45</v>
      </c>
      <c r="H24" s="24"/>
      <c r="I24" s="24"/>
      <c r="J24" s="24"/>
      <c r="K24" s="32"/>
    </row>
    <row r="25" spans="1:11" ht="398.95" customHeight="1">
      <c r="A25" s="31">
        <v>9</v>
      </c>
      <c r="B25" s="380" t="s">
        <v>154</v>
      </c>
      <c r="C25" s="381" t="s">
        <v>154</v>
      </c>
      <c r="D25" s="382" t="s">
        <v>154</v>
      </c>
      <c r="E25" s="383" t="s">
        <v>155</v>
      </c>
      <c r="F25" s="384" t="s">
        <v>155</v>
      </c>
      <c r="G25" s="24" t="s">
        <v>156</v>
      </c>
      <c r="H25" s="24"/>
      <c r="I25" s="24"/>
      <c r="J25" s="24"/>
      <c r="K25" s="32"/>
    </row>
    <row r="26" spans="1:11" ht="223.55" customHeight="1">
      <c r="A26" s="31">
        <v>10</v>
      </c>
      <c r="B26" s="380" t="s">
        <v>157</v>
      </c>
      <c r="C26" s="381" t="s">
        <v>157</v>
      </c>
      <c r="D26" s="382" t="s">
        <v>157</v>
      </c>
      <c r="E26" s="383" t="s">
        <v>158</v>
      </c>
      <c r="F26" s="384" t="s">
        <v>158</v>
      </c>
      <c r="G26" s="24" t="s">
        <v>156</v>
      </c>
      <c r="H26" s="24"/>
      <c r="I26" s="24"/>
      <c r="J26" s="24"/>
      <c r="K26" s="32"/>
    </row>
    <row r="27" spans="1:11" ht="222.05" customHeight="1">
      <c r="A27" s="31">
        <v>11</v>
      </c>
      <c r="B27" s="380" t="s">
        <v>159</v>
      </c>
      <c r="C27" s="381" t="s">
        <v>159</v>
      </c>
      <c r="D27" s="382" t="s">
        <v>159</v>
      </c>
      <c r="E27" s="383" t="s">
        <v>160</v>
      </c>
      <c r="F27" s="384" t="s">
        <v>160</v>
      </c>
      <c r="G27" s="24" t="s">
        <v>156</v>
      </c>
      <c r="H27" s="24"/>
      <c r="I27" s="24"/>
      <c r="J27" s="24"/>
      <c r="K27" s="32"/>
    </row>
    <row r="28" spans="1:11" ht="334.5" customHeight="1">
      <c r="A28" s="31">
        <v>12</v>
      </c>
      <c r="B28" s="380" t="s">
        <v>161</v>
      </c>
      <c r="C28" s="381" t="s">
        <v>161</v>
      </c>
      <c r="D28" s="382" t="s">
        <v>161</v>
      </c>
      <c r="E28" s="383" t="s">
        <v>162</v>
      </c>
      <c r="F28" s="384" t="s">
        <v>162</v>
      </c>
      <c r="G28" s="24" t="s">
        <v>156</v>
      </c>
      <c r="H28" s="30"/>
      <c r="I28" s="24"/>
      <c r="J28" s="24"/>
      <c r="K28" s="32"/>
    </row>
    <row r="29" spans="1:11" ht="237.8" customHeight="1">
      <c r="A29" s="31">
        <v>13</v>
      </c>
      <c r="B29" s="380" t="s">
        <v>163</v>
      </c>
      <c r="C29" s="381" t="s">
        <v>163</v>
      </c>
      <c r="D29" s="382" t="s">
        <v>163</v>
      </c>
      <c r="E29" s="383" t="s">
        <v>164</v>
      </c>
      <c r="F29" s="384" t="s">
        <v>164</v>
      </c>
      <c r="G29" s="24" t="s">
        <v>156</v>
      </c>
      <c r="H29" s="24"/>
      <c r="I29" s="24"/>
      <c r="J29" s="24"/>
      <c r="K29" s="32"/>
    </row>
    <row r="30" spans="1:11" ht="382.6" customHeight="1">
      <c r="A30" s="31">
        <v>14</v>
      </c>
      <c r="B30" s="380" t="s">
        <v>165</v>
      </c>
      <c r="C30" s="381" t="s">
        <v>165</v>
      </c>
      <c r="D30" s="382" t="s">
        <v>165</v>
      </c>
      <c r="E30" s="383" t="s">
        <v>166</v>
      </c>
      <c r="F30" s="384" t="s">
        <v>166</v>
      </c>
      <c r="G30" s="24" t="s">
        <v>156</v>
      </c>
      <c r="H30" s="24"/>
      <c r="I30" s="24"/>
      <c r="J30" s="24"/>
      <c r="K30" s="32"/>
    </row>
    <row r="31" spans="1:11" ht="255.8" customHeight="1">
      <c r="A31" s="31">
        <v>15</v>
      </c>
      <c r="B31" s="380" t="s">
        <v>167</v>
      </c>
      <c r="C31" s="381" t="s">
        <v>167</v>
      </c>
      <c r="D31" s="382" t="s">
        <v>167</v>
      </c>
      <c r="E31" s="383" t="s">
        <v>168</v>
      </c>
      <c r="F31" s="384" t="s">
        <v>168</v>
      </c>
      <c r="G31" s="24" t="s">
        <v>141</v>
      </c>
      <c r="H31" s="24"/>
      <c r="I31" s="24"/>
      <c r="J31" s="24"/>
      <c r="K31" s="32"/>
    </row>
    <row r="32" spans="1:11" ht="409.6" customHeight="1">
      <c r="A32" s="31">
        <v>16</v>
      </c>
      <c r="B32" s="380" t="s">
        <v>169</v>
      </c>
      <c r="C32" s="381" t="s">
        <v>169</v>
      </c>
      <c r="D32" s="382" t="s">
        <v>169</v>
      </c>
      <c r="E32" s="383" t="s">
        <v>170</v>
      </c>
      <c r="F32" s="384" t="s">
        <v>170</v>
      </c>
      <c r="G32" s="24" t="s">
        <v>45</v>
      </c>
      <c r="H32" s="24"/>
      <c r="I32" s="24"/>
      <c r="J32" s="24"/>
      <c r="K32" s="32"/>
    </row>
    <row r="33" spans="1:11" ht="103.6" customHeight="1">
      <c r="A33" s="31">
        <v>17</v>
      </c>
      <c r="B33" s="380" t="s">
        <v>171</v>
      </c>
      <c r="C33" s="381" t="s">
        <v>171</v>
      </c>
      <c r="D33" s="382" t="s">
        <v>171</v>
      </c>
      <c r="E33" s="383" t="s">
        <v>172</v>
      </c>
      <c r="F33" s="384" t="s">
        <v>172</v>
      </c>
      <c r="G33" s="24"/>
      <c r="H33" s="24"/>
      <c r="I33" s="24"/>
      <c r="J33" s="24"/>
      <c r="K33" s="32"/>
    </row>
    <row r="34" spans="1:11" ht="222.05" customHeight="1">
      <c r="A34" s="31">
        <v>17.100000000000001</v>
      </c>
      <c r="B34" s="380" t="s">
        <v>173</v>
      </c>
      <c r="C34" s="381" t="s">
        <v>173</v>
      </c>
      <c r="D34" s="382" t="s">
        <v>173</v>
      </c>
      <c r="E34" s="383" t="s">
        <v>174</v>
      </c>
      <c r="F34" s="384" t="s">
        <v>174</v>
      </c>
      <c r="G34" s="24" t="s">
        <v>141</v>
      </c>
      <c r="H34" s="24"/>
      <c r="I34" s="24"/>
      <c r="J34" s="24"/>
      <c r="K34" s="32"/>
    </row>
    <row r="35" spans="1:11" ht="222.05" customHeight="1">
      <c r="A35" s="31">
        <v>17.2</v>
      </c>
      <c r="B35" s="380" t="s">
        <v>175</v>
      </c>
      <c r="C35" s="381" t="s">
        <v>175</v>
      </c>
      <c r="D35" s="382" t="s">
        <v>175</v>
      </c>
      <c r="E35" s="383" t="s">
        <v>176</v>
      </c>
      <c r="F35" s="384" t="s">
        <v>176</v>
      </c>
      <c r="G35" s="24" t="s">
        <v>141</v>
      </c>
      <c r="H35" s="24"/>
      <c r="I35" s="24"/>
      <c r="J35" s="24"/>
      <c r="K35" s="32"/>
    </row>
    <row r="36" spans="1:11" ht="222.05" customHeight="1">
      <c r="A36" s="31">
        <v>17.3</v>
      </c>
      <c r="B36" s="380" t="s">
        <v>177</v>
      </c>
      <c r="C36" s="381" t="s">
        <v>177</v>
      </c>
      <c r="D36" s="382" t="s">
        <v>177</v>
      </c>
      <c r="E36" s="383" t="s">
        <v>178</v>
      </c>
      <c r="F36" s="384" t="s">
        <v>178</v>
      </c>
      <c r="G36" s="24" t="s">
        <v>141</v>
      </c>
      <c r="H36" s="30">
        <f>+K86</f>
        <v>91</v>
      </c>
      <c r="I36" s="24"/>
      <c r="J36" s="24"/>
      <c r="K36" s="32"/>
    </row>
    <row r="37" spans="1:11" ht="300.8" customHeight="1">
      <c r="A37" s="31">
        <v>18</v>
      </c>
      <c r="B37" s="380" t="s">
        <v>179</v>
      </c>
      <c r="C37" s="381" t="s">
        <v>179</v>
      </c>
      <c r="D37" s="382" t="s">
        <v>179</v>
      </c>
      <c r="E37" s="383" t="s">
        <v>180</v>
      </c>
      <c r="F37" s="384" t="s">
        <v>180</v>
      </c>
      <c r="G37" s="24" t="s">
        <v>141</v>
      </c>
      <c r="H37" s="30"/>
      <c r="I37" s="24"/>
      <c r="J37" s="24"/>
      <c r="K37" s="32"/>
    </row>
    <row r="38" spans="1:11" ht="99" customHeight="1">
      <c r="A38" s="31">
        <v>19</v>
      </c>
      <c r="B38" s="380" t="s">
        <v>181</v>
      </c>
      <c r="C38" s="381" t="s">
        <v>181</v>
      </c>
      <c r="D38" s="382" t="s">
        <v>181</v>
      </c>
      <c r="E38" s="383" t="s">
        <v>182</v>
      </c>
      <c r="F38" s="384" t="s">
        <v>182</v>
      </c>
      <c r="G38" s="24"/>
      <c r="H38" s="24"/>
      <c r="I38" s="24"/>
      <c r="J38" s="24"/>
      <c r="K38" s="32"/>
    </row>
    <row r="39" spans="1:11" ht="222.05" customHeight="1">
      <c r="A39" s="31">
        <v>19.100000000000001</v>
      </c>
      <c r="B39" s="380" t="s">
        <v>183</v>
      </c>
      <c r="C39" s="381" t="s">
        <v>183</v>
      </c>
      <c r="D39" s="382" t="s">
        <v>183</v>
      </c>
      <c r="E39" s="383" t="s">
        <v>184</v>
      </c>
      <c r="F39" s="384" t="s">
        <v>184</v>
      </c>
      <c r="G39" s="24" t="s">
        <v>156</v>
      </c>
      <c r="H39" s="30"/>
      <c r="I39" s="24"/>
      <c r="J39" s="24"/>
      <c r="K39" s="32"/>
    </row>
    <row r="40" spans="1:11" ht="222.05" customHeight="1">
      <c r="A40" s="31">
        <v>19.2</v>
      </c>
      <c r="B40" s="380" t="s">
        <v>185</v>
      </c>
      <c r="C40" s="381" t="s">
        <v>185</v>
      </c>
      <c r="D40" s="382" t="s">
        <v>185</v>
      </c>
      <c r="E40" s="383" t="s">
        <v>186</v>
      </c>
      <c r="F40" s="384" t="s">
        <v>186</v>
      </c>
      <c r="G40" s="24" t="s">
        <v>156</v>
      </c>
      <c r="H40" s="30"/>
      <c r="I40" s="24"/>
      <c r="J40" s="24"/>
      <c r="K40" s="32"/>
    </row>
    <row r="41" spans="1:11" ht="222.05" customHeight="1">
      <c r="A41" s="31">
        <v>19.3</v>
      </c>
      <c r="B41" s="380" t="s">
        <v>187</v>
      </c>
      <c r="C41" s="381" t="s">
        <v>187</v>
      </c>
      <c r="D41" s="382" t="s">
        <v>187</v>
      </c>
      <c r="E41" s="383" t="s">
        <v>188</v>
      </c>
      <c r="F41" s="384" t="s">
        <v>188</v>
      </c>
      <c r="G41" s="24" t="s">
        <v>141</v>
      </c>
      <c r="H41" s="24"/>
      <c r="I41" s="24"/>
      <c r="J41" s="24"/>
      <c r="K41" s="32"/>
    </row>
    <row r="42" spans="1:11" ht="135" customHeight="1">
      <c r="A42" s="31">
        <v>20</v>
      </c>
      <c r="B42" s="380" t="s">
        <v>189</v>
      </c>
      <c r="C42" s="381" t="s">
        <v>189</v>
      </c>
      <c r="D42" s="382" t="s">
        <v>189</v>
      </c>
      <c r="E42" s="383" t="s">
        <v>190</v>
      </c>
      <c r="F42" s="384" t="s">
        <v>190</v>
      </c>
      <c r="G42" s="24" t="s">
        <v>141</v>
      </c>
      <c r="H42" s="24"/>
      <c r="I42" s="24"/>
      <c r="J42" s="24"/>
      <c r="K42" s="32"/>
    </row>
    <row r="43" spans="1:11" ht="222.05" customHeight="1">
      <c r="A43" s="31">
        <v>21</v>
      </c>
      <c r="B43" s="380" t="s">
        <v>191</v>
      </c>
      <c r="C43" s="381" t="s">
        <v>191</v>
      </c>
      <c r="D43" s="382" t="s">
        <v>191</v>
      </c>
      <c r="E43" s="383" t="s">
        <v>192</v>
      </c>
      <c r="F43" s="384" t="s">
        <v>192</v>
      </c>
      <c r="G43" s="24" t="s">
        <v>141</v>
      </c>
      <c r="H43" s="30"/>
      <c r="I43" s="24"/>
      <c r="J43" s="24"/>
      <c r="K43" s="32"/>
    </row>
    <row r="44" spans="1:11" ht="222.05" customHeight="1">
      <c r="A44" s="31">
        <v>22</v>
      </c>
      <c r="B44" s="380" t="s">
        <v>193</v>
      </c>
      <c r="C44" s="381" t="s">
        <v>193</v>
      </c>
      <c r="D44" s="382" t="s">
        <v>193</v>
      </c>
      <c r="E44" s="383" t="s">
        <v>194</v>
      </c>
      <c r="F44" s="384" t="s">
        <v>194</v>
      </c>
      <c r="G44" s="24" t="s">
        <v>156</v>
      </c>
      <c r="H44" s="30"/>
      <c r="I44" s="24"/>
      <c r="J44" s="24"/>
      <c r="K44" s="32"/>
    </row>
    <row r="45" spans="1:11" ht="222.05" customHeight="1">
      <c r="A45" s="31">
        <v>23</v>
      </c>
      <c r="B45" s="380" t="s">
        <v>195</v>
      </c>
      <c r="C45" s="381" t="s">
        <v>195</v>
      </c>
      <c r="D45" s="382" t="s">
        <v>195</v>
      </c>
      <c r="E45" s="383" t="s">
        <v>196</v>
      </c>
      <c r="F45" s="384" t="s">
        <v>196</v>
      </c>
      <c r="G45" s="24" t="s">
        <v>197</v>
      </c>
      <c r="H45" s="30"/>
      <c r="I45" s="24"/>
      <c r="J45" s="24"/>
      <c r="K45" s="32"/>
    </row>
    <row r="46" spans="1:11" ht="366.75" customHeight="1">
      <c r="A46" s="31">
        <v>24</v>
      </c>
      <c r="B46" s="386" t="s">
        <v>106</v>
      </c>
      <c r="C46" s="387" t="s">
        <v>106</v>
      </c>
      <c r="D46" s="388" t="s">
        <v>106</v>
      </c>
      <c r="E46" s="383" t="s">
        <v>55</v>
      </c>
      <c r="F46" s="384" t="s">
        <v>55</v>
      </c>
      <c r="G46" s="24" t="s">
        <v>56</v>
      </c>
      <c r="H46" s="30"/>
      <c r="I46" s="24"/>
      <c r="J46" s="24"/>
      <c r="K46" s="32"/>
    </row>
    <row r="47" spans="1:11" ht="222.05" customHeight="1">
      <c r="A47" s="31">
        <v>25</v>
      </c>
      <c r="B47" s="386" t="s">
        <v>198</v>
      </c>
      <c r="C47" s="387" t="s">
        <v>198</v>
      </c>
      <c r="D47" s="388" t="s">
        <v>198</v>
      </c>
      <c r="E47" s="383" t="s">
        <v>199</v>
      </c>
      <c r="F47" s="384" t="s">
        <v>199</v>
      </c>
      <c r="G47" s="24" t="s">
        <v>197</v>
      </c>
      <c r="H47" s="30"/>
      <c r="I47" s="24"/>
      <c r="J47" s="24"/>
      <c r="K47" s="32"/>
    </row>
    <row r="48" spans="1:11" ht="222.05" customHeight="1">
      <c r="A48" s="31">
        <v>26</v>
      </c>
      <c r="B48" s="380" t="s">
        <v>200</v>
      </c>
      <c r="C48" s="381" t="s">
        <v>200</v>
      </c>
      <c r="D48" s="382" t="s">
        <v>200</v>
      </c>
      <c r="E48" s="383" t="s">
        <v>201</v>
      </c>
      <c r="F48" s="384" t="s">
        <v>201</v>
      </c>
      <c r="G48" s="24" t="s">
        <v>45</v>
      </c>
      <c r="H48" s="24"/>
      <c r="I48" s="24"/>
      <c r="J48" s="24"/>
      <c r="K48" s="32"/>
    </row>
    <row r="49" spans="1:11" ht="222.05" customHeight="1">
      <c r="A49" s="31">
        <v>27</v>
      </c>
      <c r="B49" s="380" t="s">
        <v>202</v>
      </c>
      <c r="C49" s="381" t="s">
        <v>202</v>
      </c>
      <c r="D49" s="382" t="s">
        <v>202</v>
      </c>
      <c r="E49" s="383" t="s">
        <v>203</v>
      </c>
      <c r="F49" s="384" t="s">
        <v>203</v>
      </c>
      <c r="G49" s="24" t="s">
        <v>54</v>
      </c>
      <c r="H49" s="30"/>
      <c r="I49" s="24"/>
      <c r="J49" s="24"/>
      <c r="K49" s="32"/>
    </row>
    <row r="50" spans="1:11" ht="340.55" customHeight="1">
      <c r="A50" s="31">
        <v>28</v>
      </c>
      <c r="B50" s="380" t="s">
        <v>204</v>
      </c>
      <c r="C50" s="381" t="s">
        <v>204</v>
      </c>
      <c r="D50" s="382" t="s">
        <v>204</v>
      </c>
      <c r="E50" s="383" t="s">
        <v>205</v>
      </c>
      <c r="F50" s="384" t="s">
        <v>205</v>
      </c>
      <c r="G50" s="24" t="s">
        <v>38</v>
      </c>
      <c r="H50" s="30"/>
      <c r="I50" s="24"/>
      <c r="J50" s="24"/>
      <c r="K50" s="32"/>
    </row>
    <row r="51" spans="1:11" ht="222.05" customHeight="1">
      <c r="A51" s="31">
        <v>29</v>
      </c>
      <c r="B51" s="380" t="s">
        <v>206</v>
      </c>
      <c r="C51" s="381" t="s">
        <v>206</v>
      </c>
      <c r="D51" s="382" t="s">
        <v>206</v>
      </c>
      <c r="E51" s="383" t="s">
        <v>207</v>
      </c>
      <c r="F51" s="384" t="s">
        <v>207</v>
      </c>
      <c r="G51" s="24" t="s">
        <v>38</v>
      </c>
      <c r="H51" s="24"/>
      <c r="I51" s="24"/>
      <c r="J51" s="24"/>
      <c r="K51" s="32"/>
    </row>
    <row r="52" spans="1:11" ht="118.5" customHeight="1">
      <c r="A52" s="31">
        <v>30</v>
      </c>
      <c r="B52" s="380" t="s">
        <v>208</v>
      </c>
      <c r="C52" s="381" t="s">
        <v>208</v>
      </c>
      <c r="D52" s="382" t="s">
        <v>208</v>
      </c>
      <c r="E52" s="383" t="s">
        <v>209</v>
      </c>
      <c r="F52" s="384" t="s">
        <v>209</v>
      </c>
      <c r="G52" s="24" t="s">
        <v>38</v>
      </c>
      <c r="H52" s="30"/>
      <c r="I52" s="24"/>
      <c r="J52" s="24"/>
      <c r="K52" s="32"/>
    </row>
    <row r="53" spans="1:11" ht="222.05" customHeight="1">
      <c r="A53" s="31">
        <v>31</v>
      </c>
      <c r="B53" s="380" t="s">
        <v>210</v>
      </c>
      <c r="C53" s="381" t="s">
        <v>210</v>
      </c>
      <c r="D53" s="382" t="s">
        <v>210</v>
      </c>
      <c r="E53" s="383" t="s">
        <v>211</v>
      </c>
      <c r="F53" s="384" t="s">
        <v>211</v>
      </c>
      <c r="G53" s="24" t="s">
        <v>38</v>
      </c>
      <c r="H53" s="24"/>
      <c r="I53" s="24"/>
      <c r="J53" s="24"/>
      <c r="K53" s="32"/>
    </row>
    <row r="54" spans="1:11" ht="143.19999999999999" customHeight="1">
      <c r="A54" s="31">
        <v>32</v>
      </c>
      <c r="B54" s="380" t="s">
        <v>212</v>
      </c>
      <c r="C54" s="381" t="s">
        <v>212</v>
      </c>
      <c r="D54" s="382" t="s">
        <v>212</v>
      </c>
      <c r="E54" s="383" t="s">
        <v>213</v>
      </c>
      <c r="F54" s="384" t="s">
        <v>213</v>
      </c>
      <c r="G54" s="24" t="s">
        <v>214</v>
      </c>
      <c r="H54" s="24"/>
      <c r="I54" s="24"/>
      <c r="J54" s="24"/>
      <c r="K54" s="32"/>
    </row>
    <row r="55" spans="1:11" ht="261" customHeight="1">
      <c r="A55" s="31">
        <v>33</v>
      </c>
      <c r="B55" s="380" t="s">
        <v>215</v>
      </c>
      <c r="C55" s="381" t="s">
        <v>215</v>
      </c>
      <c r="D55" s="382" t="s">
        <v>215</v>
      </c>
      <c r="E55" s="383" t="s">
        <v>216</v>
      </c>
      <c r="F55" s="384" t="s">
        <v>216</v>
      </c>
      <c r="G55" s="24" t="s">
        <v>217</v>
      </c>
      <c r="H55" s="24"/>
      <c r="I55" s="24"/>
      <c r="J55" s="24"/>
      <c r="K55" s="32"/>
    </row>
    <row r="56" spans="1:11" ht="209.95" customHeight="1">
      <c r="A56" s="31">
        <v>34</v>
      </c>
      <c r="B56" s="380" t="s">
        <v>218</v>
      </c>
      <c r="C56" s="381" t="s">
        <v>218</v>
      </c>
      <c r="D56" s="382" t="s">
        <v>218</v>
      </c>
      <c r="E56" s="383" t="s">
        <v>219</v>
      </c>
      <c r="F56" s="384" t="s">
        <v>219</v>
      </c>
      <c r="G56" s="24" t="s">
        <v>220</v>
      </c>
      <c r="H56" s="24"/>
      <c r="I56" s="24"/>
      <c r="J56" s="24"/>
      <c r="K56" s="32"/>
    </row>
    <row r="57" spans="1:11" ht="209.3" customHeight="1">
      <c r="A57" s="31">
        <v>35</v>
      </c>
      <c r="B57" s="380" t="s">
        <v>218</v>
      </c>
      <c r="C57" s="381" t="s">
        <v>218</v>
      </c>
      <c r="D57" s="382" t="s">
        <v>218</v>
      </c>
      <c r="E57" s="383" t="s">
        <v>221</v>
      </c>
      <c r="F57" s="384" t="s">
        <v>221</v>
      </c>
      <c r="G57" s="24" t="s">
        <v>156</v>
      </c>
      <c r="H57" s="24"/>
      <c r="I57" s="24"/>
      <c r="J57" s="24"/>
      <c r="K57" s="32"/>
    </row>
    <row r="58" spans="1:11" ht="398.3" customHeight="1">
      <c r="A58" s="31">
        <v>36</v>
      </c>
      <c r="B58" s="380" t="s">
        <v>222</v>
      </c>
      <c r="C58" s="381" t="s">
        <v>222</v>
      </c>
      <c r="D58" s="382" t="s">
        <v>222</v>
      </c>
      <c r="E58" s="383" t="s">
        <v>223</v>
      </c>
      <c r="F58" s="384" t="s">
        <v>223</v>
      </c>
      <c r="G58" s="24" t="s">
        <v>224</v>
      </c>
      <c r="H58" s="24"/>
      <c r="I58" s="24"/>
      <c r="J58" s="24"/>
      <c r="K58" s="32"/>
    </row>
    <row r="59" spans="1:11" ht="238.6" customHeight="1">
      <c r="A59" s="31">
        <v>37</v>
      </c>
      <c r="B59" s="380" t="s">
        <v>225</v>
      </c>
      <c r="C59" s="381" t="s">
        <v>225</v>
      </c>
      <c r="D59" s="382" t="s">
        <v>225</v>
      </c>
      <c r="E59" s="383" t="s">
        <v>226</v>
      </c>
      <c r="F59" s="384" t="s">
        <v>226</v>
      </c>
      <c r="G59" s="24" t="s">
        <v>227</v>
      </c>
      <c r="H59" s="24"/>
      <c r="I59" s="24"/>
      <c r="J59" s="24"/>
      <c r="K59" s="32"/>
    </row>
    <row r="60" spans="1:11" ht="142.55000000000001" customHeight="1">
      <c r="A60" s="31">
        <v>38</v>
      </c>
      <c r="B60" s="380" t="s">
        <v>228</v>
      </c>
      <c r="C60" s="381" t="s">
        <v>228</v>
      </c>
      <c r="D60" s="382" t="s">
        <v>228</v>
      </c>
      <c r="E60" s="383" t="s">
        <v>229</v>
      </c>
      <c r="F60" s="384" t="s">
        <v>229</v>
      </c>
      <c r="G60" s="24"/>
      <c r="H60" s="24"/>
      <c r="I60" s="24"/>
      <c r="J60" s="24"/>
      <c r="K60" s="32"/>
    </row>
    <row r="61" spans="1:11" ht="115.55" customHeight="1">
      <c r="A61" s="31">
        <v>38.1</v>
      </c>
      <c r="B61" s="380" t="s">
        <v>230</v>
      </c>
      <c r="C61" s="381" t="s">
        <v>230</v>
      </c>
      <c r="D61" s="382" t="s">
        <v>230</v>
      </c>
      <c r="E61" s="383" t="s">
        <v>231</v>
      </c>
      <c r="F61" s="384" t="s">
        <v>231</v>
      </c>
      <c r="G61" s="24" t="s">
        <v>144</v>
      </c>
      <c r="H61" s="24"/>
      <c r="I61" s="24"/>
      <c r="J61" s="24"/>
      <c r="K61" s="32"/>
    </row>
    <row r="62" spans="1:11" ht="132.05000000000001" customHeight="1">
      <c r="A62" s="31">
        <v>38.200000000000003</v>
      </c>
      <c r="B62" s="380" t="s">
        <v>232</v>
      </c>
      <c r="C62" s="381" t="s">
        <v>232</v>
      </c>
      <c r="D62" s="382" t="s">
        <v>232</v>
      </c>
      <c r="E62" s="383" t="s">
        <v>233</v>
      </c>
      <c r="F62" s="384" t="s">
        <v>233</v>
      </c>
      <c r="G62" s="24" t="s">
        <v>45</v>
      </c>
      <c r="H62" s="24"/>
      <c r="I62" s="24"/>
      <c r="J62" s="24"/>
      <c r="K62" s="32"/>
    </row>
    <row r="63" spans="1:11" ht="222.05" customHeight="1">
      <c r="A63" s="31">
        <v>38.299999999999997</v>
      </c>
      <c r="B63" s="380" t="s">
        <v>234</v>
      </c>
      <c r="C63" s="381" t="s">
        <v>234</v>
      </c>
      <c r="D63" s="382" t="s">
        <v>234</v>
      </c>
      <c r="E63" s="383" t="s">
        <v>229</v>
      </c>
      <c r="F63" s="384" t="s">
        <v>229</v>
      </c>
      <c r="G63" s="24" t="s">
        <v>144</v>
      </c>
      <c r="H63" s="24"/>
      <c r="I63" s="24"/>
      <c r="J63" s="24"/>
      <c r="K63" s="32"/>
    </row>
    <row r="64" spans="1:11" ht="163.5" customHeight="1">
      <c r="A64" s="31">
        <v>38.4</v>
      </c>
      <c r="B64" s="380" t="s">
        <v>235</v>
      </c>
      <c r="C64" s="381" t="s">
        <v>235</v>
      </c>
      <c r="D64" s="382" t="s">
        <v>235</v>
      </c>
      <c r="E64" s="383" t="s">
        <v>236</v>
      </c>
      <c r="F64" s="384" t="s">
        <v>236</v>
      </c>
      <c r="G64" s="24" t="s">
        <v>45</v>
      </c>
      <c r="H64" s="24"/>
      <c r="I64" s="24"/>
      <c r="J64" s="24"/>
      <c r="K64" s="32"/>
    </row>
    <row r="65" spans="1:12" ht="129.80000000000001" customHeight="1">
      <c r="A65" s="31">
        <v>39</v>
      </c>
      <c r="B65" s="380" t="s">
        <v>237</v>
      </c>
      <c r="C65" s="381" t="s">
        <v>237</v>
      </c>
      <c r="D65" s="382" t="s">
        <v>237</v>
      </c>
      <c r="E65" s="383" t="s">
        <v>238</v>
      </c>
      <c r="F65" s="384" t="s">
        <v>238</v>
      </c>
      <c r="G65" s="24" t="s">
        <v>144</v>
      </c>
      <c r="H65" s="24"/>
      <c r="I65" s="24"/>
      <c r="J65" s="24"/>
      <c r="K65" s="32"/>
    </row>
    <row r="66" spans="1:12" ht="159.75" customHeight="1">
      <c r="A66" s="31">
        <v>40</v>
      </c>
      <c r="B66" s="380" t="s">
        <v>239</v>
      </c>
      <c r="C66" s="381" t="s">
        <v>239</v>
      </c>
      <c r="D66" s="382" t="s">
        <v>239</v>
      </c>
      <c r="E66" s="383" t="s">
        <v>240</v>
      </c>
      <c r="F66" s="384" t="s">
        <v>240</v>
      </c>
      <c r="G66" s="24" t="s">
        <v>214</v>
      </c>
      <c r="H66" s="24"/>
      <c r="I66" s="24"/>
      <c r="J66" s="24"/>
      <c r="K66" s="32"/>
    </row>
    <row r="67" spans="1:12" ht="189.85" customHeight="1">
      <c r="A67" s="31">
        <v>41</v>
      </c>
      <c r="B67" s="380" t="s">
        <v>241</v>
      </c>
      <c r="C67" s="381" t="s">
        <v>241</v>
      </c>
      <c r="D67" s="382" t="s">
        <v>241</v>
      </c>
      <c r="E67" s="383" t="s">
        <v>242</v>
      </c>
      <c r="F67" s="384" t="s">
        <v>242</v>
      </c>
      <c r="G67" s="24" t="s">
        <v>144</v>
      </c>
      <c r="H67" s="30"/>
      <c r="I67" s="24"/>
      <c r="J67" s="24"/>
      <c r="K67" s="32"/>
    </row>
    <row r="68" spans="1:12" ht="96.75" customHeight="1">
      <c r="A68" s="31">
        <v>41.1</v>
      </c>
      <c r="B68" s="380" t="s">
        <v>243</v>
      </c>
      <c r="C68" s="381" t="s">
        <v>243</v>
      </c>
      <c r="D68" s="382" t="s">
        <v>243</v>
      </c>
      <c r="E68" s="383" t="s">
        <v>244</v>
      </c>
      <c r="F68" s="384" t="s">
        <v>244</v>
      </c>
      <c r="G68" s="24" t="s">
        <v>245</v>
      </c>
      <c r="H68" s="30"/>
      <c r="I68" s="24"/>
      <c r="J68" s="24"/>
      <c r="K68" s="32"/>
    </row>
    <row r="69" spans="1:12" ht="179.2" customHeight="1">
      <c r="A69" s="31">
        <v>42</v>
      </c>
      <c r="B69" s="380" t="s">
        <v>246</v>
      </c>
      <c r="C69" s="381" t="s">
        <v>246</v>
      </c>
      <c r="D69" s="382" t="s">
        <v>246</v>
      </c>
      <c r="E69" s="383" t="s">
        <v>247</v>
      </c>
      <c r="F69" s="384" t="s">
        <v>247</v>
      </c>
      <c r="G69" s="24" t="s">
        <v>141</v>
      </c>
      <c r="H69" s="30"/>
      <c r="I69" s="24"/>
      <c r="J69" s="24"/>
      <c r="K69" s="32"/>
    </row>
    <row r="70" spans="1:12" ht="141.75" customHeight="1">
      <c r="A70" s="31">
        <v>43</v>
      </c>
      <c r="B70" s="380" t="s">
        <v>248</v>
      </c>
      <c r="C70" s="381" t="s">
        <v>248</v>
      </c>
      <c r="D70" s="382" t="s">
        <v>248</v>
      </c>
      <c r="E70" s="383" t="s">
        <v>249</v>
      </c>
      <c r="F70" s="384" t="s">
        <v>249</v>
      </c>
      <c r="G70" s="24" t="s">
        <v>38</v>
      </c>
      <c r="H70" s="30"/>
      <c r="I70" s="24"/>
      <c r="J70" s="24"/>
      <c r="K70" s="32"/>
    </row>
    <row r="71" spans="1:12" ht="146.94999999999999" customHeight="1">
      <c r="A71" s="31">
        <v>44</v>
      </c>
      <c r="B71" s="380" t="s">
        <v>250</v>
      </c>
      <c r="C71" s="381" t="s">
        <v>250</v>
      </c>
      <c r="D71" s="382" t="s">
        <v>250</v>
      </c>
      <c r="E71" s="383" t="s">
        <v>251</v>
      </c>
      <c r="F71" s="384" t="s">
        <v>251</v>
      </c>
      <c r="G71" s="24" t="s">
        <v>156</v>
      </c>
      <c r="H71" s="24"/>
      <c r="I71" s="24"/>
      <c r="J71" s="24"/>
      <c r="K71" s="32"/>
    </row>
    <row r="72" spans="1:12" ht="15.75">
      <c r="A72" s="31">
        <v>45</v>
      </c>
      <c r="B72" s="380" t="s">
        <v>252</v>
      </c>
      <c r="C72" s="381" t="s">
        <v>252</v>
      </c>
      <c r="D72" s="382" t="s">
        <v>252</v>
      </c>
      <c r="E72" s="383" t="s">
        <v>253</v>
      </c>
      <c r="F72" s="384" t="s">
        <v>253</v>
      </c>
      <c r="G72" s="24" t="s">
        <v>141</v>
      </c>
      <c r="H72" s="24"/>
      <c r="I72" s="24"/>
      <c r="J72" s="24"/>
      <c r="K72" s="32"/>
    </row>
    <row r="73" spans="1:12" ht="15.75">
      <c r="A73" s="195">
        <v>46</v>
      </c>
      <c r="B73" s="488" t="s">
        <v>490</v>
      </c>
      <c r="C73" s="489"/>
      <c r="D73" s="490"/>
      <c r="E73" s="491" t="s">
        <v>490</v>
      </c>
      <c r="F73" s="492"/>
      <c r="G73" s="196" t="s">
        <v>141</v>
      </c>
      <c r="H73" s="197">
        <f>+J13</f>
        <v>60</v>
      </c>
      <c r="I73" s="196"/>
      <c r="J73" s="196"/>
      <c r="K73" s="198"/>
    </row>
    <row r="74" spans="1:12">
      <c r="A74" s="33"/>
      <c r="B74" s="33"/>
      <c r="C74" s="33"/>
      <c r="F74" s="33"/>
      <c r="G74" s="33"/>
      <c r="H74" s="33"/>
      <c r="I74" s="33"/>
      <c r="J74" s="33"/>
      <c r="K74" s="33"/>
    </row>
    <row r="75" spans="1:12" ht="15.75">
      <c r="A75" s="397" t="s">
        <v>57</v>
      </c>
      <c r="B75" s="397"/>
      <c r="C75" s="397"/>
      <c r="D75" s="397"/>
      <c r="E75" s="397"/>
      <c r="F75" s="397"/>
      <c r="G75" s="397"/>
      <c r="H75" s="397"/>
      <c r="I75" s="397"/>
      <c r="J75" s="397"/>
      <c r="K75" s="398"/>
      <c r="L75" s="106"/>
    </row>
    <row r="76" spans="1:12" ht="15.75" thickBot="1">
      <c r="A76" s="399" t="s">
        <v>0</v>
      </c>
      <c r="B76" s="399"/>
      <c r="C76" s="399"/>
      <c r="D76" s="50" t="s">
        <v>58</v>
      </c>
      <c r="E76" s="50"/>
      <c r="F76" s="50" t="s">
        <v>50</v>
      </c>
      <c r="G76" s="50" t="s">
        <v>59</v>
      </c>
      <c r="H76" s="50" t="s">
        <v>60</v>
      </c>
      <c r="I76" s="50" t="s">
        <v>61</v>
      </c>
      <c r="J76" s="50"/>
      <c r="K76" s="107" t="s">
        <v>51</v>
      </c>
      <c r="L76" s="56"/>
    </row>
    <row r="77" spans="1:12" ht="16.55" customHeight="1">
      <c r="A77" s="395" t="s">
        <v>109</v>
      </c>
      <c r="B77" s="396"/>
      <c r="C77" s="396"/>
      <c r="D77" s="52"/>
      <c r="E77" s="52"/>
      <c r="F77" s="53"/>
      <c r="G77" s="54"/>
      <c r="H77" s="54"/>
      <c r="I77" s="54"/>
      <c r="J77" s="54"/>
      <c r="K77" s="108"/>
      <c r="L77" s="56"/>
    </row>
    <row r="78" spans="1:12">
      <c r="A78" s="389" t="s">
        <v>64</v>
      </c>
      <c r="B78" s="390"/>
      <c r="C78" s="390"/>
      <c r="D78" s="55"/>
      <c r="E78" s="55"/>
      <c r="F78" s="56"/>
      <c r="G78" s="57"/>
      <c r="H78" s="57"/>
      <c r="I78" s="57"/>
      <c r="J78" s="57"/>
      <c r="K78" s="109">
        <f>I11</f>
        <v>2</v>
      </c>
      <c r="L78" s="56"/>
    </row>
    <row r="79" spans="1:12">
      <c r="A79" s="389" t="s">
        <v>62</v>
      </c>
      <c r="B79" s="390"/>
      <c r="C79" s="390"/>
      <c r="D79" s="55"/>
      <c r="E79" s="55"/>
      <c r="F79" s="56"/>
      <c r="G79" s="57"/>
      <c r="H79" s="57"/>
      <c r="I79" s="57"/>
      <c r="J79" s="57"/>
      <c r="K79" s="33"/>
      <c r="L79" s="56"/>
    </row>
    <row r="80" spans="1:12">
      <c r="A80" s="391"/>
      <c r="B80" s="392"/>
      <c r="C80" s="392"/>
      <c r="D80" s="56"/>
      <c r="E80" s="55"/>
      <c r="F80" s="56"/>
      <c r="G80" s="57"/>
      <c r="H80" s="57"/>
      <c r="I80" s="57"/>
      <c r="J80" s="57"/>
      <c r="K80" s="109">
        <f>SUM(K78:K79)</f>
        <v>2</v>
      </c>
      <c r="L80" s="56"/>
    </row>
    <row r="81" spans="1:12" ht="15.75" thickBot="1">
      <c r="A81" s="393" t="s">
        <v>63</v>
      </c>
      <c r="B81" s="394"/>
      <c r="C81" s="394"/>
      <c r="D81" s="58"/>
      <c r="E81" s="58"/>
      <c r="F81" s="59" t="s">
        <v>98</v>
      </c>
      <c r="G81" s="60"/>
      <c r="H81" s="60"/>
      <c r="I81" s="60"/>
      <c r="J81" s="60"/>
      <c r="K81" s="110">
        <f>ROUNDUP(K80,0)</f>
        <v>2</v>
      </c>
      <c r="L81" s="56"/>
    </row>
    <row r="82" spans="1:12">
      <c r="A82" s="395" t="s">
        <v>602</v>
      </c>
      <c r="B82" s="396"/>
      <c r="C82" s="396"/>
      <c r="D82" s="52"/>
      <c r="E82" s="52"/>
      <c r="F82" s="53"/>
      <c r="G82" s="54"/>
      <c r="H82" s="54"/>
      <c r="I82" s="54"/>
      <c r="J82" s="54"/>
      <c r="K82" s="64"/>
    </row>
    <row r="83" spans="1:12">
      <c r="A83" s="389" t="s">
        <v>64</v>
      </c>
      <c r="B83" s="390"/>
      <c r="C83" s="390"/>
      <c r="D83" s="55"/>
      <c r="E83" s="55"/>
      <c r="F83" s="56"/>
      <c r="G83" s="57"/>
      <c r="H83" s="57"/>
      <c r="I83" s="57"/>
      <c r="J83" s="57"/>
      <c r="K83" s="64">
        <f>+I12</f>
        <v>82.5</v>
      </c>
    </row>
    <row r="84" spans="1:12">
      <c r="A84" s="389" t="s">
        <v>62</v>
      </c>
      <c r="B84" s="390"/>
      <c r="C84" s="390"/>
      <c r="D84" s="55"/>
      <c r="E84" s="55"/>
      <c r="F84" s="56"/>
      <c r="G84" s="57"/>
      <c r="H84" s="57"/>
      <c r="I84" s="57"/>
      <c r="J84" s="57"/>
      <c r="K84" s="57">
        <f>K83*10%</f>
        <v>8.25</v>
      </c>
    </row>
    <row r="85" spans="1:12">
      <c r="A85" s="391"/>
      <c r="B85" s="392"/>
      <c r="C85" s="392"/>
      <c r="D85" s="56"/>
      <c r="E85" s="55"/>
      <c r="F85" s="56"/>
      <c r="G85" s="57"/>
      <c r="H85" s="57"/>
      <c r="I85" s="57"/>
      <c r="J85" s="57"/>
      <c r="K85" s="64">
        <f>SUM(K83:K84)</f>
        <v>90.75</v>
      </c>
    </row>
    <row r="86" spans="1:12" ht="15.75" thickBot="1">
      <c r="A86" s="393" t="s">
        <v>63</v>
      </c>
      <c r="B86" s="394"/>
      <c r="C86" s="394"/>
      <c r="D86" s="58"/>
      <c r="E86" s="58"/>
      <c r="F86" s="59" t="s">
        <v>141</v>
      </c>
      <c r="G86" s="60"/>
      <c r="H86" s="60"/>
      <c r="I86" s="60"/>
      <c r="J86" s="60"/>
      <c r="K86" s="64">
        <f>ROUNDUP(K85,0)</f>
        <v>91</v>
      </c>
    </row>
  </sheetData>
  <mergeCells count="140">
    <mergeCell ref="B16:D16"/>
    <mergeCell ref="E16:F16"/>
    <mergeCell ref="B17:D17"/>
    <mergeCell ref="E17:F17"/>
    <mergeCell ref="B18:D18"/>
    <mergeCell ref="E18:F18"/>
    <mergeCell ref="F13:G13"/>
    <mergeCell ref="A14:I14"/>
    <mergeCell ref="A7:K7"/>
    <mergeCell ref="A8:K8"/>
    <mergeCell ref="B22:D22"/>
    <mergeCell ref="E22:F22"/>
    <mergeCell ref="B23:D23"/>
    <mergeCell ref="E23:F23"/>
    <mergeCell ref="B24:D24"/>
    <mergeCell ref="E24:F24"/>
    <mergeCell ref="B19:D19"/>
    <mergeCell ref="E19:F19"/>
    <mergeCell ref="B20:D20"/>
    <mergeCell ref="E20:F20"/>
    <mergeCell ref="B21:D21"/>
    <mergeCell ref="E21:F21"/>
    <mergeCell ref="B28:D28"/>
    <mergeCell ref="E28:F28"/>
    <mergeCell ref="B29:D29"/>
    <mergeCell ref="E29:F29"/>
    <mergeCell ref="B30:D30"/>
    <mergeCell ref="E30:F30"/>
    <mergeCell ref="B25:D25"/>
    <mergeCell ref="E25:F25"/>
    <mergeCell ref="B26:D26"/>
    <mergeCell ref="E26:F26"/>
    <mergeCell ref="B27:D27"/>
    <mergeCell ref="E27:F27"/>
    <mergeCell ref="B34:D34"/>
    <mergeCell ref="E34:F34"/>
    <mergeCell ref="B35:D35"/>
    <mergeCell ref="E35:F35"/>
    <mergeCell ref="B36:D36"/>
    <mergeCell ref="E36:F36"/>
    <mergeCell ref="B31:D31"/>
    <mergeCell ref="E31:F31"/>
    <mergeCell ref="B32:D32"/>
    <mergeCell ref="E32:F32"/>
    <mergeCell ref="B33:D33"/>
    <mergeCell ref="E33:F33"/>
    <mergeCell ref="B40:D40"/>
    <mergeCell ref="E40:F40"/>
    <mergeCell ref="B41:D41"/>
    <mergeCell ref="E41:F41"/>
    <mergeCell ref="B42:D42"/>
    <mergeCell ref="E42:F42"/>
    <mergeCell ref="B37:D37"/>
    <mergeCell ref="E37:F37"/>
    <mergeCell ref="B38:D38"/>
    <mergeCell ref="E38:F38"/>
    <mergeCell ref="B39:D39"/>
    <mergeCell ref="E39:F39"/>
    <mergeCell ref="B46:D46"/>
    <mergeCell ref="E46:F46"/>
    <mergeCell ref="B47:D47"/>
    <mergeCell ref="E47:F47"/>
    <mergeCell ref="B48:D48"/>
    <mergeCell ref="E48:F48"/>
    <mergeCell ref="B43:D43"/>
    <mergeCell ref="E43:F43"/>
    <mergeCell ref="B44:D44"/>
    <mergeCell ref="E44:F44"/>
    <mergeCell ref="B45:D45"/>
    <mergeCell ref="E45:F45"/>
    <mergeCell ref="E53:F53"/>
    <mergeCell ref="B54:D54"/>
    <mergeCell ref="E54:F54"/>
    <mergeCell ref="B49:D49"/>
    <mergeCell ref="E49:F49"/>
    <mergeCell ref="B50:D50"/>
    <mergeCell ref="E50:F50"/>
    <mergeCell ref="B51:D51"/>
    <mergeCell ref="E51:F51"/>
    <mergeCell ref="M2:N2"/>
    <mergeCell ref="B5:B6"/>
    <mergeCell ref="C5:C6"/>
    <mergeCell ref="D5:D6"/>
    <mergeCell ref="G5:I5"/>
    <mergeCell ref="J5:J6"/>
    <mergeCell ref="K5:K6"/>
    <mergeCell ref="L5:P5"/>
    <mergeCell ref="B64:D64"/>
    <mergeCell ref="B58:D58"/>
    <mergeCell ref="E58:F58"/>
    <mergeCell ref="B59:D59"/>
    <mergeCell ref="E59:F59"/>
    <mergeCell ref="B60:D60"/>
    <mergeCell ref="E60:F60"/>
    <mergeCell ref="B55:D55"/>
    <mergeCell ref="E55:F55"/>
    <mergeCell ref="B56:D56"/>
    <mergeCell ref="E56:F56"/>
    <mergeCell ref="B57:D57"/>
    <mergeCell ref="E57:F57"/>
    <mergeCell ref="B52:D52"/>
    <mergeCell ref="E52:F52"/>
    <mergeCell ref="B53:D53"/>
    <mergeCell ref="E64:F64"/>
    <mergeCell ref="B65:D65"/>
    <mergeCell ref="E65:F65"/>
    <mergeCell ref="B66:D66"/>
    <mergeCell ref="E66:F66"/>
    <mergeCell ref="B67:D67"/>
    <mergeCell ref="E67:F67"/>
    <mergeCell ref="B61:D61"/>
    <mergeCell ref="E61:F61"/>
    <mergeCell ref="B62:D62"/>
    <mergeCell ref="E62:F62"/>
    <mergeCell ref="B63:D63"/>
    <mergeCell ref="E63:F63"/>
    <mergeCell ref="B72:D72"/>
    <mergeCell ref="E72:F72"/>
    <mergeCell ref="B73:D73"/>
    <mergeCell ref="E73:F73"/>
    <mergeCell ref="A75:K75"/>
    <mergeCell ref="A76:C76"/>
    <mergeCell ref="E68:F68"/>
    <mergeCell ref="B69:D69"/>
    <mergeCell ref="E69:F69"/>
    <mergeCell ref="B70:D70"/>
    <mergeCell ref="E70:F70"/>
    <mergeCell ref="B71:D71"/>
    <mergeCell ref="E71:F71"/>
    <mergeCell ref="B68:D68"/>
    <mergeCell ref="A83:C83"/>
    <mergeCell ref="A84:C84"/>
    <mergeCell ref="A85:C85"/>
    <mergeCell ref="A86:C86"/>
    <mergeCell ref="A77:C77"/>
    <mergeCell ref="A78:C78"/>
    <mergeCell ref="A79:C79"/>
    <mergeCell ref="A80:C80"/>
    <mergeCell ref="A81:C81"/>
    <mergeCell ref="A82:C8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55608-273F-44CF-B6E9-E91377C3DFAA}">
  <dimension ref="A1:W86"/>
  <sheetViews>
    <sheetView topLeftCell="D1" workbookViewId="0">
      <selection activeCell="H73" sqref="H73"/>
    </sheetView>
  </sheetViews>
  <sheetFormatPr defaultColWidth="9.109375" defaultRowHeight="15.05"/>
  <cols>
    <col min="1" max="1" width="19.5546875" style="1" customWidth="1"/>
    <col min="2" max="2" width="15.5546875" style="1" customWidth="1"/>
    <col min="3" max="3" width="16.88671875" style="1" customWidth="1"/>
    <col min="4" max="4" width="20.44140625" style="1" bestFit="1" customWidth="1"/>
    <col min="5" max="5" width="13.109375" style="1" customWidth="1"/>
    <col min="6" max="6" width="11.88671875" style="1" customWidth="1"/>
    <col min="7" max="7" width="14.44140625" style="1" customWidth="1"/>
    <col min="8" max="8" width="12.44140625" style="1" customWidth="1"/>
    <col min="9" max="9" width="13.5546875" style="1" customWidth="1"/>
    <col min="10" max="10" width="17.5546875" style="1" customWidth="1"/>
    <col min="11" max="11" width="22.44140625" style="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58.25" thickBot="1">
      <c r="A2" s="78" t="s">
        <v>19</v>
      </c>
      <c r="B2" s="79" t="s">
        <v>652</v>
      </c>
      <c r="C2" s="80" t="s">
        <v>690</v>
      </c>
      <c r="D2" s="81" t="s">
        <v>678</v>
      </c>
      <c r="E2" s="82" t="s">
        <v>679</v>
      </c>
      <c r="F2" s="83" t="s">
        <v>680</v>
      </c>
      <c r="G2" s="83" t="s">
        <v>681</v>
      </c>
      <c r="H2" s="84" t="s">
        <v>682</v>
      </c>
      <c r="I2" s="85">
        <v>5</v>
      </c>
      <c r="J2" s="84" t="s">
        <v>21</v>
      </c>
      <c r="K2" s="84"/>
      <c r="L2" s="86"/>
      <c r="M2" s="369" t="s">
        <v>656</v>
      </c>
      <c r="N2" s="370"/>
      <c r="O2" s="76"/>
      <c r="P2" s="75"/>
      <c r="S2" s="77" t="str" cm="1">
        <f t="array" ref="S2:W2">_xlfn.TEXTSPLIT(C2," "," ",TRUE,1,)</f>
        <v>Ch</v>
      </c>
      <c r="T2" s="77" t="str">
        <v>-</v>
      </c>
      <c r="U2" s="77" t="str">
        <v>76+371</v>
      </c>
      <c r="V2" s="77" t="str">
        <v>-</v>
      </c>
      <c r="W2" s="77" t="str">
        <v>RHS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683</v>
      </c>
      <c r="B8" s="411"/>
      <c r="C8" s="411"/>
      <c r="D8" s="411"/>
      <c r="E8" s="411"/>
      <c r="F8" s="411"/>
      <c r="G8" s="411"/>
      <c r="H8" s="411"/>
      <c r="I8" s="411"/>
      <c r="J8" s="411"/>
      <c r="K8" s="412"/>
      <c r="L8" s="8"/>
      <c r="M8" s="8"/>
      <c r="N8" s="8"/>
      <c r="O8" s="8"/>
      <c r="P8" s="9"/>
    </row>
    <row r="9" spans="1:23" ht="15.75">
      <c r="A9" s="67" t="s">
        <v>172</v>
      </c>
      <c r="B9" s="11" t="s">
        <v>684</v>
      </c>
      <c r="C9" s="11" t="s">
        <v>658</v>
      </c>
      <c r="D9" s="11" t="s">
        <v>685</v>
      </c>
      <c r="E9" s="11"/>
      <c r="F9" s="11" t="s">
        <v>141</v>
      </c>
      <c r="G9" s="12">
        <v>13.75</v>
      </c>
      <c r="H9" s="12">
        <v>6</v>
      </c>
      <c r="I9" s="12"/>
      <c r="J9" s="13">
        <f t="shared" ref="J9:J10" si="0">G9*H9</f>
        <v>82.5</v>
      </c>
      <c r="K9" s="162" t="s">
        <v>660</v>
      </c>
      <c r="L9" s="192"/>
      <c r="M9" s="192"/>
      <c r="N9" s="192"/>
      <c r="O9" s="192"/>
      <c r="P9" s="192"/>
    </row>
    <row r="10" spans="1:23" ht="15.75">
      <c r="A10" s="67" t="s">
        <v>686</v>
      </c>
      <c r="B10" s="11" t="s">
        <v>484</v>
      </c>
      <c r="C10" s="11" t="s">
        <v>687</v>
      </c>
      <c r="D10" s="11" t="s">
        <v>688</v>
      </c>
      <c r="E10" s="11"/>
      <c r="F10" s="11" t="s">
        <v>141</v>
      </c>
      <c r="G10" s="12">
        <f>30*2</f>
        <v>60</v>
      </c>
      <c r="H10" s="12">
        <v>1</v>
      </c>
      <c r="I10" s="12"/>
      <c r="J10" s="13">
        <f t="shared" si="0"/>
        <v>60</v>
      </c>
      <c r="K10" s="162" t="s">
        <v>689</v>
      </c>
      <c r="L10" s="192"/>
      <c r="M10" s="192"/>
      <c r="N10" s="192"/>
      <c r="O10" s="192"/>
      <c r="P10" s="213"/>
    </row>
    <row r="11" spans="1:23" ht="15.75">
      <c r="A11" s="17"/>
      <c r="B11" s="18"/>
      <c r="C11" s="18"/>
      <c r="D11" s="18"/>
      <c r="E11" s="18"/>
      <c r="F11" s="20" t="s">
        <v>44</v>
      </c>
      <c r="G11" s="18"/>
      <c r="H11" s="20" t="s">
        <v>98</v>
      </c>
      <c r="I11" s="135">
        <v>2</v>
      </c>
      <c r="J11" s="18"/>
      <c r="K11" s="19"/>
      <c r="L11" s="8"/>
      <c r="M11" s="8"/>
      <c r="N11" s="8"/>
      <c r="O11" s="8"/>
      <c r="P11" s="9"/>
    </row>
    <row r="12" spans="1:23" ht="15.75">
      <c r="A12" s="17"/>
      <c r="B12" s="18"/>
      <c r="C12" s="18"/>
      <c r="D12" s="18"/>
      <c r="E12" s="18"/>
      <c r="F12" s="20" t="s">
        <v>529</v>
      </c>
      <c r="G12" s="18"/>
      <c r="H12" s="18" t="s">
        <v>141</v>
      </c>
      <c r="I12" s="135">
        <f>+J9</f>
        <v>82.5</v>
      </c>
      <c r="J12" s="18"/>
      <c r="K12" s="19"/>
      <c r="L12" s="8"/>
      <c r="M12" s="8"/>
      <c r="N12" s="8"/>
      <c r="O12" s="8"/>
      <c r="P12" s="9"/>
    </row>
    <row r="13" spans="1:23" ht="15.75">
      <c r="A13" s="17"/>
      <c r="B13" s="18"/>
      <c r="C13" s="18"/>
      <c r="D13" s="18"/>
      <c r="E13" s="18"/>
      <c r="F13" s="422" t="s">
        <v>686</v>
      </c>
      <c r="G13" s="423"/>
      <c r="H13" s="18" t="s">
        <v>141</v>
      </c>
      <c r="I13" s="135">
        <f>30*2</f>
        <v>60</v>
      </c>
      <c r="J13" s="135">
        <f>+I13</f>
        <v>60</v>
      </c>
      <c r="K13" s="19"/>
      <c r="L13" s="8"/>
      <c r="M13" s="8"/>
      <c r="N13" s="8"/>
      <c r="O13" s="8"/>
      <c r="P13" s="9"/>
    </row>
    <row r="14" spans="1:23" ht="15.75">
      <c r="A14" s="377" t="s">
        <v>46</v>
      </c>
      <c r="B14" s="378"/>
      <c r="C14" s="378"/>
      <c r="D14" s="378"/>
      <c r="E14" s="378"/>
      <c r="F14" s="378"/>
      <c r="G14" s="378"/>
      <c r="H14" s="378"/>
      <c r="I14" s="378"/>
      <c r="J14" s="22"/>
      <c r="K14" s="19"/>
      <c r="L14" s="8"/>
      <c r="M14" s="8"/>
      <c r="N14" s="8"/>
      <c r="O14" s="8"/>
      <c r="P14" s="9"/>
    </row>
    <row r="15" spans="1:23" ht="16.399999999999999" thickBot="1">
      <c r="A15" s="23"/>
      <c r="B15" s="24"/>
      <c r="C15" s="22"/>
      <c r="D15" s="22"/>
      <c r="E15" s="22"/>
      <c r="F15" s="22"/>
      <c r="G15" s="22"/>
      <c r="H15" s="22"/>
      <c r="I15" s="22"/>
      <c r="J15" s="22"/>
      <c r="K15" s="19"/>
      <c r="L15" s="25"/>
      <c r="M15" s="25"/>
      <c r="N15" s="25"/>
      <c r="O15" s="25"/>
      <c r="P15" s="26">
        <f>SUM(P7:P14)</f>
        <v>0</v>
      </c>
    </row>
    <row r="16" spans="1:23" ht="16.399999999999999" thickTop="1">
      <c r="A16" s="27" t="s">
        <v>47</v>
      </c>
      <c r="B16" s="379" t="s">
        <v>48</v>
      </c>
      <c r="C16" s="379"/>
      <c r="D16" s="379"/>
      <c r="E16" s="379" t="s">
        <v>49</v>
      </c>
      <c r="F16" s="379"/>
      <c r="G16" s="28" t="s">
        <v>50</v>
      </c>
      <c r="H16" s="28" t="s">
        <v>51</v>
      </c>
      <c r="I16" s="28" t="s">
        <v>52</v>
      </c>
      <c r="J16" s="28" t="s">
        <v>5</v>
      </c>
      <c r="K16" s="29"/>
    </row>
    <row r="17" spans="1:11" ht="222.05" customHeight="1">
      <c r="A17" s="31">
        <v>1</v>
      </c>
      <c r="B17" s="380" t="s">
        <v>104</v>
      </c>
      <c r="C17" s="381"/>
      <c r="D17" s="382"/>
      <c r="E17" s="383" t="s">
        <v>53</v>
      </c>
      <c r="F17" s="384"/>
      <c r="G17" s="24" t="s">
        <v>105</v>
      </c>
      <c r="H17" s="30">
        <f>K81</f>
        <v>2</v>
      </c>
      <c r="I17" s="24"/>
      <c r="J17" s="24"/>
      <c r="K17" s="32"/>
    </row>
    <row r="18" spans="1:11" ht="222.05" customHeight="1">
      <c r="A18" s="31">
        <v>2</v>
      </c>
      <c r="B18" s="380" t="s">
        <v>139</v>
      </c>
      <c r="C18" s="381"/>
      <c r="D18" s="382"/>
      <c r="E18" s="383" t="s">
        <v>140</v>
      </c>
      <c r="F18" s="384" t="s">
        <v>140</v>
      </c>
      <c r="G18" s="24" t="s">
        <v>141</v>
      </c>
      <c r="H18" s="24"/>
      <c r="I18" s="24"/>
      <c r="J18" s="24"/>
      <c r="K18" s="32"/>
    </row>
    <row r="19" spans="1:11" ht="222.05" customHeight="1">
      <c r="A19" s="31">
        <v>3</v>
      </c>
      <c r="B19" s="380" t="s">
        <v>142</v>
      </c>
      <c r="C19" s="381"/>
      <c r="D19" s="382"/>
      <c r="E19" s="383" t="s">
        <v>143</v>
      </c>
      <c r="F19" s="384" t="s">
        <v>143</v>
      </c>
      <c r="G19" s="24" t="s">
        <v>144</v>
      </c>
      <c r="H19" s="24"/>
      <c r="I19" s="24"/>
      <c r="J19" s="24"/>
      <c r="K19" s="32"/>
    </row>
    <row r="20" spans="1:11" ht="222.05" customHeight="1">
      <c r="A20" s="31">
        <v>4</v>
      </c>
      <c r="B20" s="380" t="s">
        <v>145</v>
      </c>
      <c r="C20" s="381"/>
      <c r="D20" s="382"/>
      <c r="E20" s="383" t="s">
        <v>146</v>
      </c>
      <c r="F20" s="384" t="s">
        <v>146</v>
      </c>
      <c r="G20" s="24" t="s">
        <v>38</v>
      </c>
      <c r="H20" s="24"/>
      <c r="I20" s="24"/>
      <c r="J20" s="24"/>
      <c r="K20" s="32"/>
    </row>
    <row r="21" spans="1:11" ht="222.05" customHeight="1">
      <c r="A21" s="31">
        <v>5</v>
      </c>
      <c r="B21" s="380" t="s">
        <v>147</v>
      </c>
      <c r="C21" s="381"/>
      <c r="D21" s="382"/>
      <c r="E21" s="383" t="s">
        <v>148</v>
      </c>
      <c r="F21" s="384" t="s">
        <v>148</v>
      </c>
      <c r="G21" s="24" t="s">
        <v>141</v>
      </c>
      <c r="H21" s="30"/>
      <c r="I21" s="24"/>
      <c r="J21" s="24"/>
      <c r="K21" s="32"/>
    </row>
    <row r="22" spans="1:11" ht="222.05" customHeight="1">
      <c r="A22" s="31">
        <v>6</v>
      </c>
      <c r="B22" s="380" t="s">
        <v>136</v>
      </c>
      <c r="C22" s="381"/>
      <c r="D22" s="382"/>
      <c r="E22" s="383" t="s">
        <v>137</v>
      </c>
      <c r="F22" s="384" t="s">
        <v>137</v>
      </c>
      <c r="G22" s="24" t="s">
        <v>54</v>
      </c>
      <c r="H22" s="30"/>
      <c r="I22" s="24"/>
      <c r="J22" s="24"/>
      <c r="K22" s="32"/>
    </row>
    <row r="23" spans="1:11" ht="222.05" customHeight="1">
      <c r="A23" s="31">
        <v>7</v>
      </c>
      <c r="B23" s="380" t="s">
        <v>149</v>
      </c>
      <c r="C23" s="381"/>
      <c r="D23" s="382"/>
      <c r="E23" s="383" t="s">
        <v>150</v>
      </c>
      <c r="F23" s="384" t="s">
        <v>150</v>
      </c>
      <c r="G23" s="24" t="s">
        <v>151</v>
      </c>
      <c r="H23" s="24"/>
      <c r="I23" s="24"/>
      <c r="J23" s="24"/>
      <c r="K23" s="32"/>
    </row>
    <row r="24" spans="1:11" ht="338.25" customHeight="1">
      <c r="A24" s="31">
        <v>8</v>
      </c>
      <c r="B24" s="380" t="s">
        <v>152</v>
      </c>
      <c r="C24" s="381" t="s">
        <v>152</v>
      </c>
      <c r="D24" s="382" t="s">
        <v>152</v>
      </c>
      <c r="E24" s="383" t="s">
        <v>153</v>
      </c>
      <c r="F24" s="384" t="s">
        <v>153</v>
      </c>
      <c r="G24" s="24" t="s">
        <v>45</v>
      </c>
      <c r="H24" s="24"/>
      <c r="I24" s="24"/>
      <c r="J24" s="24"/>
      <c r="K24" s="32"/>
    </row>
    <row r="25" spans="1:11" ht="398.95" customHeight="1">
      <c r="A25" s="31">
        <v>9</v>
      </c>
      <c r="B25" s="380" t="s">
        <v>154</v>
      </c>
      <c r="C25" s="381" t="s">
        <v>154</v>
      </c>
      <c r="D25" s="382" t="s">
        <v>154</v>
      </c>
      <c r="E25" s="383" t="s">
        <v>155</v>
      </c>
      <c r="F25" s="384" t="s">
        <v>155</v>
      </c>
      <c r="G25" s="24" t="s">
        <v>156</v>
      </c>
      <c r="H25" s="24"/>
      <c r="I25" s="24"/>
      <c r="J25" s="24"/>
      <c r="K25" s="32"/>
    </row>
    <row r="26" spans="1:11" ht="223.55" customHeight="1">
      <c r="A26" s="31">
        <v>10</v>
      </c>
      <c r="B26" s="380" t="s">
        <v>157</v>
      </c>
      <c r="C26" s="381" t="s">
        <v>157</v>
      </c>
      <c r="D26" s="382" t="s">
        <v>157</v>
      </c>
      <c r="E26" s="383" t="s">
        <v>158</v>
      </c>
      <c r="F26" s="384" t="s">
        <v>158</v>
      </c>
      <c r="G26" s="24" t="s">
        <v>156</v>
      </c>
      <c r="H26" s="24"/>
      <c r="I26" s="24"/>
      <c r="J26" s="24"/>
      <c r="K26" s="32"/>
    </row>
    <row r="27" spans="1:11" ht="222.05" customHeight="1">
      <c r="A27" s="31">
        <v>11</v>
      </c>
      <c r="B27" s="380" t="s">
        <v>159</v>
      </c>
      <c r="C27" s="381" t="s">
        <v>159</v>
      </c>
      <c r="D27" s="382" t="s">
        <v>159</v>
      </c>
      <c r="E27" s="383" t="s">
        <v>160</v>
      </c>
      <c r="F27" s="384" t="s">
        <v>160</v>
      </c>
      <c r="G27" s="24" t="s">
        <v>156</v>
      </c>
      <c r="H27" s="24"/>
      <c r="I27" s="24"/>
      <c r="J27" s="24"/>
      <c r="K27" s="32"/>
    </row>
    <row r="28" spans="1:11" ht="334.5" customHeight="1">
      <c r="A28" s="31">
        <v>12</v>
      </c>
      <c r="B28" s="380" t="s">
        <v>161</v>
      </c>
      <c r="C28" s="381" t="s">
        <v>161</v>
      </c>
      <c r="D28" s="382" t="s">
        <v>161</v>
      </c>
      <c r="E28" s="383" t="s">
        <v>162</v>
      </c>
      <c r="F28" s="384" t="s">
        <v>162</v>
      </c>
      <c r="G28" s="24" t="s">
        <v>156</v>
      </c>
      <c r="H28" s="30"/>
      <c r="I28" s="24"/>
      <c r="J28" s="24"/>
      <c r="K28" s="32"/>
    </row>
    <row r="29" spans="1:11" ht="237.8" customHeight="1">
      <c r="A29" s="31">
        <v>13</v>
      </c>
      <c r="B29" s="380" t="s">
        <v>163</v>
      </c>
      <c r="C29" s="381" t="s">
        <v>163</v>
      </c>
      <c r="D29" s="382" t="s">
        <v>163</v>
      </c>
      <c r="E29" s="383" t="s">
        <v>164</v>
      </c>
      <c r="F29" s="384" t="s">
        <v>164</v>
      </c>
      <c r="G29" s="24" t="s">
        <v>156</v>
      </c>
      <c r="H29" s="24"/>
      <c r="I29" s="24"/>
      <c r="J29" s="24"/>
      <c r="K29" s="32"/>
    </row>
    <row r="30" spans="1:11" ht="382.6" customHeight="1">
      <c r="A30" s="31">
        <v>14</v>
      </c>
      <c r="B30" s="380" t="s">
        <v>165</v>
      </c>
      <c r="C30" s="381" t="s">
        <v>165</v>
      </c>
      <c r="D30" s="382" t="s">
        <v>165</v>
      </c>
      <c r="E30" s="383" t="s">
        <v>166</v>
      </c>
      <c r="F30" s="384" t="s">
        <v>166</v>
      </c>
      <c r="G30" s="24" t="s">
        <v>156</v>
      </c>
      <c r="H30" s="24"/>
      <c r="I30" s="24"/>
      <c r="J30" s="24"/>
      <c r="K30" s="32"/>
    </row>
    <row r="31" spans="1:11" ht="255.8" customHeight="1">
      <c r="A31" s="31">
        <v>15</v>
      </c>
      <c r="B31" s="380" t="s">
        <v>167</v>
      </c>
      <c r="C31" s="381" t="s">
        <v>167</v>
      </c>
      <c r="D31" s="382" t="s">
        <v>167</v>
      </c>
      <c r="E31" s="383" t="s">
        <v>168</v>
      </c>
      <c r="F31" s="384" t="s">
        <v>168</v>
      </c>
      <c r="G31" s="24" t="s">
        <v>141</v>
      </c>
      <c r="H31" s="24"/>
      <c r="I31" s="24"/>
      <c r="J31" s="24"/>
      <c r="K31" s="32"/>
    </row>
    <row r="32" spans="1:11" ht="409.6" customHeight="1">
      <c r="A32" s="31">
        <v>16</v>
      </c>
      <c r="B32" s="380" t="s">
        <v>169</v>
      </c>
      <c r="C32" s="381" t="s">
        <v>169</v>
      </c>
      <c r="D32" s="382" t="s">
        <v>169</v>
      </c>
      <c r="E32" s="383" t="s">
        <v>170</v>
      </c>
      <c r="F32" s="384" t="s">
        <v>170</v>
      </c>
      <c r="G32" s="24" t="s">
        <v>45</v>
      </c>
      <c r="H32" s="24"/>
      <c r="I32" s="24"/>
      <c r="J32" s="24"/>
      <c r="K32" s="32"/>
    </row>
    <row r="33" spans="1:11" ht="103.6" customHeight="1">
      <c r="A33" s="31">
        <v>17</v>
      </c>
      <c r="B33" s="380" t="s">
        <v>171</v>
      </c>
      <c r="C33" s="381" t="s">
        <v>171</v>
      </c>
      <c r="D33" s="382" t="s">
        <v>171</v>
      </c>
      <c r="E33" s="383" t="s">
        <v>172</v>
      </c>
      <c r="F33" s="384" t="s">
        <v>172</v>
      </c>
      <c r="G33" s="24"/>
      <c r="H33" s="24"/>
      <c r="I33" s="24"/>
      <c r="J33" s="24"/>
      <c r="K33" s="32"/>
    </row>
    <row r="34" spans="1:11" ht="222.05" customHeight="1">
      <c r="A34" s="31">
        <v>17.100000000000001</v>
      </c>
      <c r="B34" s="380" t="s">
        <v>173</v>
      </c>
      <c r="C34" s="381" t="s">
        <v>173</v>
      </c>
      <c r="D34" s="382" t="s">
        <v>173</v>
      </c>
      <c r="E34" s="383" t="s">
        <v>174</v>
      </c>
      <c r="F34" s="384" t="s">
        <v>174</v>
      </c>
      <c r="G34" s="24" t="s">
        <v>141</v>
      </c>
      <c r="H34" s="24"/>
      <c r="I34" s="24"/>
      <c r="J34" s="24"/>
      <c r="K34" s="32"/>
    </row>
    <row r="35" spans="1:11" ht="222.05" customHeight="1">
      <c r="A35" s="31">
        <v>17.2</v>
      </c>
      <c r="B35" s="380" t="s">
        <v>175</v>
      </c>
      <c r="C35" s="381" t="s">
        <v>175</v>
      </c>
      <c r="D35" s="382" t="s">
        <v>175</v>
      </c>
      <c r="E35" s="383" t="s">
        <v>176</v>
      </c>
      <c r="F35" s="384" t="s">
        <v>176</v>
      </c>
      <c r="G35" s="24" t="s">
        <v>141</v>
      </c>
      <c r="H35" s="24"/>
      <c r="I35" s="24"/>
      <c r="J35" s="24"/>
      <c r="K35" s="32"/>
    </row>
    <row r="36" spans="1:11" ht="222.05" customHeight="1">
      <c r="A36" s="31">
        <v>17.3</v>
      </c>
      <c r="B36" s="380" t="s">
        <v>177</v>
      </c>
      <c r="C36" s="381" t="s">
        <v>177</v>
      </c>
      <c r="D36" s="382" t="s">
        <v>177</v>
      </c>
      <c r="E36" s="383" t="s">
        <v>178</v>
      </c>
      <c r="F36" s="384" t="s">
        <v>178</v>
      </c>
      <c r="G36" s="24" t="s">
        <v>141</v>
      </c>
      <c r="H36" s="30">
        <f>+K86</f>
        <v>91</v>
      </c>
      <c r="I36" s="24"/>
      <c r="J36" s="24"/>
      <c r="K36" s="32"/>
    </row>
    <row r="37" spans="1:11" ht="300.8" customHeight="1">
      <c r="A37" s="31">
        <v>18</v>
      </c>
      <c r="B37" s="380" t="s">
        <v>179</v>
      </c>
      <c r="C37" s="381" t="s">
        <v>179</v>
      </c>
      <c r="D37" s="382" t="s">
        <v>179</v>
      </c>
      <c r="E37" s="383" t="s">
        <v>180</v>
      </c>
      <c r="F37" s="384" t="s">
        <v>180</v>
      </c>
      <c r="G37" s="24" t="s">
        <v>141</v>
      </c>
      <c r="H37" s="30"/>
      <c r="I37" s="24"/>
      <c r="J37" s="24"/>
      <c r="K37" s="32"/>
    </row>
    <row r="38" spans="1:11" ht="99" customHeight="1">
      <c r="A38" s="31">
        <v>19</v>
      </c>
      <c r="B38" s="380" t="s">
        <v>181</v>
      </c>
      <c r="C38" s="381" t="s">
        <v>181</v>
      </c>
      <c r="D38" s="382" t="s">
        <v>181</v>
      </c>
      <c r="E38" s="383" t="s">
        <v>182</v>
      </c>
      <c r="F38" s="384" t="s">
        <v>182</v>
      </c>
      <c r="G38" s="24"/>
      <c r="H38" s="24"/>
      <c r="I38" s="24"/>
      <c r="J38" s="24"/>
      <c r="K38" s="32"/>
    </row>
    <row r="39" spans="1:11" ht="222.05" customHeight="1">
      <c r="A39" s="31">
        <v>19.100000000000001</v>
      </c>
      <c r="B39" s="380" t="s">
        <v>183</v>
      </c>
      <c r="C39" s="381" t="s">
        <v>183</v>
      </c>
      <c r="D39" s="382" t="s">
        <v>183</v>
      </c>
      <c r="E39" s="383" t="s">
        <v>184</v>
      </c>
      <c r="F39" s="384" t="s">
        <v>184</v>
      </c>
      <c r="G39" s="24" t="s">
        <v>156</v>
      </c>
      <c r="H39" s="30"/>
      <c r="I39" s="24"/>
      <c r="J39" s="24"/>
      <c r="K39" s="32"/>
    </row>
    <row r="40" spans="1:11" ht="222.05" customHeight="1">
      <c r="A40" s="31">
        <v>19.2</v>
      </c>
      <c r="B40" s="380" t="s">
        <v>185</v>
      </c>
      <c r="C40" s="381" t="s">
        <v>185</v>
      </c>
      <c r="D40" s="382" t="s">
        <v>185</v>
      </c>
      <c r="E40" s="383" t="s">
        <v>186</v>
      </c>
      <c r="F40" s="384" t="s">
        <v>186</v>
      </c>
      <c r="G40" s="24" t="s">
        <v>156</v>
      </c>
      <c r="H40" s="30"/>
      <c r="I40" s="24"/>
      <c r="J40" s="24"/>
      <c r="K40" s="32"/>
    </row>
    <row r="41" spans="1:11" ht="222.05" customHeight="1">
      <c r="A41" s="31">
        <v>19.3</v>
      </c>
      <c r="B41" s="380" t="s">
        <v>187</v>
      </c>
      <c r="C41" s="381" t="s">
        <v>187</v>
      </c>
      <c r="D41" s="382" t="s">
        <v>187</v>
      </c>
      <c r="E41" s="383" t="s">
        <v>188</v>
      </c>
      <c r="F41" s="384" t="s">
        <v>188</v>
      </c>
      <c r="G41" s="24" t="s">
        <v>141</v>
      </c>
      <c r="H41" s="24"/>
      <c r="I41" s="24"/>
      <c r="J41" s="24"/>
      <c r="K41" s="32"/>
    </row>
    <row r="42" spans="1:11" ht="135" customHeight="1">
      <c r="A42" s="31">
        <v>20</v>
      </c>
      <c r="B42" s="380" t="s">
        <v>189</v>
      </c>
      <c r="C42" s="381" t="s">
        <v>189</v>
      </c>
      <c r="D42" s="382" t="s">
        <v>189</v>
      </c>
      <c r="E42" s="383" t="s">
        <v>190</v>
      </c>
      <c r="F42" s="384" t="s">
        <v>190</v>
      </c>
      <c r="G42" s="24" t="s">
        <v>141</v>
      </c>
      <c r="H42" s="24"/>
      <c r="I42" s="24"/>
      <c r="J42" s="24"/>
      <c r="K42" s="32"/>
    </row>
    <row r="43" spans="1:11" ht="222.05" customHeight="1">
      <c r="A43" s="31">
        <v>21</v>
      </c>
      <c r="B43" s="380" t="s">
        <v>191</v>
      </c>
      <c r="C43" s="381" t="s">
        <v>191</v>
      </c>
      <c r="D43" s="382" t="s">
        <v>191</v>
      </c>
      <c r="E43" s="383" t="s">
        <v>192</v>
      </c>
      <c r="F43" s="384" t="s">
        <v>192</v>
      </c>
      <c r="G43" s="24" t="s">
        <v>141</v>
      </c>
      <c r="H43" s="30"/>
      <c r="I43" s="24"/>
      <c r="J43" s="24"/>
      <c r="K43" s="32"/>
    </row>
    <row r="44" spans="1:11" ht="222.05" customHeight="1">
      <c r="A44" s="31">
        <v>22</v>
      </c>
      <c r="B44" s="380" t="s">
        <v>193</v>
      </c>
      <c r="C44" s="381" t="s">
        <v>193</v>
      </c>
      <c r="D44" s="382" t="s">
        <v>193</v>
      </c>
      <c r="E44" s="383" t="s">
        <v>194</v>
      </c>
      <c r="F44" s="384" t="s">
        <v>194</v>
      </c>
      <c r="G44" s="24" t="s">
        <v>156</v>
      </c>
      <c r="H44" s="30"/>
      <c r="I44" s="24"/>
      <c r="J44" s="24"/>
      <c r="K44" s="32"/>
    </row>
    <row r="45" spans="1:11" ht="222.05" customHeight="1">
      <c r="A45" s="31">
        <v>23</v>
      </c>
      <c r="B45" s="380" t="s">
        <v>195</v>
      </c>
      <c r="C45" s="381" t="s">
        <v>195</v>
      </c>
      <c r="D45" s="382" t="s">
        <v>195</v>
      </c>
      <c r="E45" s="383" t="s">
        <v>196</v>
      </c>
      <c r="F45" s="384" t="s">
        <v>196</v>
      </c>
      <c r="G45" s="24" t="s">
        <v>197</v>
      </c>
      <c r="H45" s="30"/>
      <c r="I45" s="24"/>
      <c r="J45" s="24"/>
      <c r="K45" s="32"/>
    </row>
    <row r="46" spans="1:11" ht="366.75" customHeight="1">
      <c r="A46" s="31">
        <v>24</v>
      </c>
      <c r="B46" s="386" t="s">
        <v>106</v>
      </c>
      <c r="C46" s="387" t="s">
        <v>106</v>
      </c>
      <c r="D46" s="388" t="s">
        <v>106</v>
      </c>
      <c r="E46" s="383" t="s">
        <v>55</v>
      </c>
      <c r="F46" s="384" t="s">
        <v>55</v>
      </c>
      <c r="G46" s="24" t="s">
        <v>56</v>
      </c>
      <c r="H46" s="30"/>
      <c r="I46" s="24"/>
      <c r="J46" s="24"/>
      <c r="K46" s="32"/>
    </row>
    <row r="47" spans="1:11" ht="222.05" customHeight="1">
      <c r="A47" s="31">
        <v>25</v>
      </c>
      <c r="B47" s="386" t="s">
        <v>198</v>
      </c>
      <c r="C47" s="387" t="s">
        <v>198</v>
      </c>
      <c r="D47" s="388" t="s">
        <v>198</v>
      </c>
      <c r="E47" s="383" t="s">
        <v>199</v>
      </c>
      <c r="F47" s="384" t="s">
        <v>199</v>
      </c>
      <c r="G47" s="24" t="s">
        <v>197</v>
      </c>
      <c r="H47" s="30"/>
      <c r="I47" s="24"/>
      <c r="J47" s="24"/>
      <c r="K47" s="32"/>
    </row>
    <row r="48" spans="1:11" ht="222.05" customHeight="1">
      <c r="A48" s="31">
        <v>26</v>
      </c>
      <c r="B48" s="380" t="s">
        <v>200</v>
      </c>
      <c r="C48" s="381" t="s">
        <v>200</v>
      </c>
      <c r="D48" s="382" t="s">
        <v>200</v>
      </c>
      <c r="E48" s="383" t="s">
        <v>201</v>
      </c>
      <c r="F48" s="384" t="s">
        <v>201</v>
      </c>
      <c r="G48" s="24" t="s">
        <v>45</v>
      </c>
      <c r="H48" s="24"/>
      <c r="I48" s="24"/>
      <c r="J48" s="24"/>
      <c r="K48" s="32"/>
    </row>
    <row r="49" spans="1:11" ht="222.05" customHeight="1">
      <c r="A49" s="31">
        <v>27</v>
      </c>
      <c r="B49" s="380" t="s">
        <v>202</v>
      </c>
      <c r="C49" s="381" t="s">
        <v>202</v>
      </c>
      <c r="D49" s="382" t="s">
        <v>202</v>
      </c>
      <c r="E49" s="383" t="s">
        <v>203</v>
      </c>
      <c r="F49" s="384" t="s">
        <v>203</v>
      </c>
      <c r="G49" s="24" t="s">
        <v>54</v>
      </c>
      <c r="H49" s="30"/>
      <c r="I49" s="24"/>
      <c r="J49" s="24"/>
      <c r="K49" s="32"/>
    </row>
    <row r="50" spans="1:11" ht="340.55" customHeight="1">
      <c r="A50" s="31">
        <v>28</v>
      </c>
      <c r="B50" s="380" t="s">
        <v>204</v>
      </c>
      <c r="C50" s="381" t="s">
        <v>204</v>
      </c>
      <c r="D50" s="382" t="s">
        <v>204</v>
      </c>
      <c r="E50" s="383" t="s">
        <v>205</v>
      </c>
      <c r="F50" s="384" t="s">
        <v>205</v>
      </c>
      <c r="G50" s="24" t="s">
        <v>38</v>
      </c>
      <c r="H50" s="30"/>
      <c r="I50" s="24"/>
      <c r="J50" s="24"/>
      <c r="K50" s="32"/>
    </row>
    <row r="51" spans="1:11" ht="222.05" customHeight="1">
      <c r="A51" s="31">
        <v>29</v>
      </c>
      <c r="B51" s="380" t="s">
        <v>206</v>
      </c>
      <c r="C51" s="381" t="s">
        <v>206</v>
      </c>
      <c r="D51" s="382" t="s">
        <v>206</v>
      </c>
      <c r="E51" s="383" t="s">
        <v>207</v>
      </c>
      <c r="F51" s="384" t="s">
        <v>207</v>
      </c>
      <c r="G51" s="24" t="s">
        <v>38</v>
      </c>
      <c r="H51" s="24"/>
      <c r="I51" s="24"/>
      <c r="J51" s="24"/>
      <c r="K51" s="32"/>
    </row>
    <row r="52" spans="1:11" ht="118.5" customHeight="1">
      <c r="A52" s="31">
        <v>30</v>
      </c>
      <c r="B52" s="380" t="s">
        <v>208</v>
      </c>
      <c r="C52" s="381" t="s">
        <v>208</v>
      </c>
      <c r="D52" s="382" t="s">
        <v>208</v>
      </c>
      <c r="E52" s="383" t="s">
        <v>209</v>
      </c>
      <c r="F52" s="384" t="s">
        <v>209</v>
      </c>
      <c r="G52" s="24" t="s">
        <v>38</v>
      </c>
      <c r="H52" s="30"/>
      <c r="I52" s="24"/>
      <c r="J52" s="24"/>
      <c r="K52" s="32"/>
    </row>
    <row r="53" spans="1:11" ht="222.05" customHeight="1">
      <c r="A53" s="31">
        <v>31</v>
      </c>
      <c r="B53" s="380" t="s">
        <v>210</v>
      </c>
      <c r="C53" s="381" t="s">
        <v>210</v>
      </c>
      <c r="D53" s="382" t="s">
        <v>210</v>
      </c>
      <c r="E53" s="383" t="s">
        <v>211</v>
      </c>
      <c r="F53" s="384" t="s">
        <v>211</v>
      </c>
      <c r="G53" s="24" t="s">
        <v>38</v>
      </c>
      <c r="H53" s="24"/>
      <c r="I53" s="24"/>
      <c r="J53" s="24"/>
      <c r="K53" s="32"/>
    </row>
    <row r="54" spans="1:11" ht="143.19999999999999" customHeight="1">
      <c r="A54" s="31">
        <v>32</v>
      </c>
      <c r="B54" s="380" t="s">
        <v>212</v>
      </c>
      <c r="C54" s="381" t="s">
        <v>212</v>
      </c>
      <c r="D54" s="382" t="s">
        <v>212</v>
      </c>
      <c r="E54" s="383" t="s">
        <v>213</v>
      </c>
      <c r="F54" s="384" t="s">
        <v>213</v>
      </c>
      <c r="G54" s="24" t="s">
        <v>214</v>
      </c>
      <c r="H54" s="24"/>
      <c r="I54" s="24"/>
      <c r="J54" s="24"/>
      <c r="K54" s="32"/>
    </row>
    <row r="55" spans="1:11" ht="261" customHeight="1">
      <c r="A55" s="31">
        <v>33</v>
      </c>
      <c r="B55" s="380" t="s">
        <v>215</v>
      </c>
      <c r="C55" s="381" t="s">
        <v>215</v>
      </c>
      <c r="D55" s="382" t="s">
        <v>215</v>
      </c>
      <c r="E55" s="383" t="s">
        <v>216</v>
      </c>
      <c r="F55" s="384" t="s">
        <v>216</v>
      </c>
      <c r="G55" s="24" t="s">
        <v>217</v>
      </c>
      <c r="H55" s="24"/>
      <c r="I55" s="24"/>
      <c r="J55" s="24"/>
      <c r="K55" s="32"/>
    </row>
    <row r="56" spans="1:11" ht="209.95" customHeight="1">
      <c r="A56" s="31">
        <v>34</v>
      </c>
      <c r="B56" s="380" t="s">
        <v>218</v>
      </c>
      <c r="C56" s="381" t="s">
        <v>218</v>
      </c>
      <c r="D56" s="382" t="s">
        <v>218</v>
      </c>
      <c r="E56" s="383" t="s">
        <v>219</v>
      </c>
      <c r="F56" s="384" t="s">
        <v>219</v>
      </c>
      <c r="G56" s="24" t="s">
        <v>220</v>
      </c>
      <c r="H56" s="24"/>
      <c r="I56" s="24"/>
      <c r="J56" s="24"/>
      <c r="K56" s="32"/>
    </row>
    <row r="57" spans="1:11" ht="209.3" customHeight="1">
      <c r="A57" s="31">
        <v>35</v>
      </c>
      <c r="B57" s="380" t="s">
        <v>218</v>
      </c>
      <c r="C57" s="381" t="s">
        <v>218</v>
      </c>
      <c r="D57" s="382" t="s">
        <v>218</v>
      </c>
      <c r="E57" s="383" t="s">
        <v>221</v>
      </c>
      <c r="F57" s="384" t="s">
        <v>221</v>
      </c>
      <c r="G57" s="24" t="s">
        <v>156</v>
      </c>
      <c r="H57" s="24"/>
      <c r="I57" s="24"/>
      <c r="J57" s="24"/>
      <c r="K57" s="32"/>
    </row>
    <row r="58" spans="1:11" ht="398.3" customHeight="1">
      <c r="A58" s="31">
        <v>36</v>
      </c>
      <c r="B58" s="380" t="s">
        <v>222</v>
      </c>
      <c r="C58" s="381" t="s">
        <v>222</v>
      </c>
      <c r="D58" s="382" t="s">
        <v>222</v>
      </c>
      <c r="E58" s="383" t="s">
        <v>223</v>
      </c>
      <c r="F58" s="384" t="s">
        <v>223</v>
      </c>
      <c r="G58" s="24" t="s">
        <v>224</v>
      </c>
      <c r="H58" s="24"/>
      <c r="I58" s="24"/>
      <c r="J58" s="24"/>
      <c r="K58" s="32"/>
    </row>
    <row r="59" spans="1:11" ht="238.6" customHeight="1">
      <c r="A59" s="31">
        <v>37</v>
      </c>
      <c r="B59" s="380" t="s">
        <v>225</v>
      </c>
      <c r="C59" s="381" t="s">
        <v>225</v>
      </c>
      <c r="D59" s="382" t="s">
        <v>225</v>
      </c>
      <c r="E59" s="383" t="s">
        <v>226</v>
      </c>
      <c r="F59" s="384" t="s">
        <v>226</v>
      </c>
      <c r="G59" s="24" t="s">
        <v>227</v>
      </c>
      <c r="H59" s="24"/>
      <c r="I59" s="24"/>
      <c r="J59" s="24"/>
      <c r="K59" s="32"/>
    </row>
    <row r="60" spans="1:11" ht="142.55000000000001" customHeight="1">
      <c r="A60" s="31">
        <v>38</v>
      </c>
      <c r="B60" s="380" t="s">
        <v>228</v>
      </c>
      <c r="C60" s="381" t="s">
        <v>228</v>
      </c>
      <c r="D60" s="382" t="s">
        <v>228</v>
      </c>
      <c r="E60" s="383" t="s">
        <v>229</v>
      </c>
      <c r="F60" s="384" t="s">
        <v>229</v>
      </c>
      <c r="G60" s="24"/>
      <c r="H60" s="24"/>
      <c r="I60" s="24"/>
      <c r="J60" s="24"/>
      <c r="K60" s="32"/>
    </row>
    <row r="61" spans="1:11" ht="115.55" customHeight="1">
      <c r="A61" s="31">
        <v>38.1</v>
      </c>
      <c r="B61" s="380" t="s">
        <v>230</v>
      </c>
      <c r="C61" s="381" t="s">
        <v>230</v>
      </c>
      <c r="D61" s="382" t="s">
        <v>230</v>
      </c>
      <c r="E61" s="383" t="s">
        <v>231</v>
      </c>
      <c r="F61" s="384" t="s">
        <v>231</v>
      </c>
      <c r="G61" s="24" t="s">
        <v>144</v>
      </c>
      <c r="H61" s="24"/>
      <c r="I61" s="24"/>
      <c r="J61" s="24"/>
      <c r="K61" s="32"/>
    </row>
    <row r="62" spans="1:11" ht="132.05000000000001" customHeight="1">
      <c r="A62" s="31">
        <v>38.200000000000003</v>
      </c>
      <c r="B62" s="380" t="s">
        <v>232</v>
      </c>
      <c r="C62" s="381" t="s">
        <v>232</v>
      </c>
      <c r="D62" s="382" t="s">
        <v>232</v>
      </c>
      <c r="E62" s="383" t="s">
        <v>233</v>
      </c>
      <c r="F62" s="384" t="s">
        <v>233</v>
      </c>
      <c r="G62" s="24" t="s">
        <v>45</v>
      </c>
      <c r="H62" s="24"/>
      <c r="I62" s="24"/>
      <c r="J62" s="24"/>
      <c r="K62" s="32"/>
    </row>
    <row r="63" spans="1:11" ht="222.05" customHeight="1">
      <c r="A63" s="31">
        <v>38.299999999999997</v>
      </c>
      <c r="B63" s="380" t="s">
        <v>234</v>
      </c>
      <c r="C63" s="381" t="s">
        <v>234</v>
      </c>
      <c r="D63" s="382" t="s">
        <v>234</v>
      </c>
      <c r="E63" s="383" t="s">
        <v>229</v>
      </c>
      <c r="F63" s="384" t="s">
        <v>229</v>
      </c>
      <c r="G63" s="24" t="s">
        <v>144</v>
      </c>
      <c r="H63" s="24"/>
      <c r="I63" s="24"/>
      <c r="J63" s="24"/>
      <c r="K63" s="32"/>
    </row>
    <row r="64" spans="1:11" ht="163.5" customHeight="1">
      <c r="A64" s="31">
        <v>38.4</v>
      </c>
      <c r="B64" s="380" t="s">
        <v>235</v>
      </c>
      <c r="C64" s="381" t="s">
        <v>235</v>
      </c>
      <c r="D64" s="382" t="s">
        <v>235</v>
      </c>
      <c r="E64" s="383" t="s">
        <v>236</v>
      </c>
      <c r="F64" s="384" t="s">
        <v>236</v>
      </c>
      <c r="G64" s="24" t="s">
        <v>45</v>
      </c>
      <c r="H64" s="24"/>
      <c r="I64" s="24"/>
      <c r="J64" s="24"/>
      <c r="K64" s="32"/>
    </row>
    <row r="65" spans="1:12" ht="129.80000000000001" customHeight="1">
      <c r="A65" s="31">
        <v>39</v>
      </c>
      <c r="B65" s="380" t="s">
        <v>237</v>
      </c>
      <c r="C65" s="381" t="s">
        <v>237</v>
      </c>
      <c r="D65" s="382" t="s">
        <v>237</v>
      </c>
      <c r="E65" s="383" t="s">
        <v>238</v>
      </c>
      <c r="F65" s="384" t="s">
        <v>238</v>
      </c>
      <c r="G65" s="24" t="s">
        <v>144</v>
      </c>
      <c r="H65" s="24"/>
      <c r="I65" s="24"/>
      <c r="J65" s="24"/>
      <c r="K65" s="32"/>
    </row>
    <row r="66" spans="1:12" ht="159.75" customHeight="1">
      <c r="A66" s="31">
        <v>40</v>
      </c>
      <c r="B66" s="380" t="s">
        <v>239</v>
      </c>
      <c r="C66" s="381" t="s">
        <v>239</v>
      </c>
      <c r="D66" s="382" t="s">
        <v>239</v>
      </c>
      <c r="E66" s="383" t="s">
        <v>240</v>
      </c>
      <c r="F66" s="384" t="s">
        <v>240</v>
      </c>
      <c r="G66" s="24" t="s">
        <v>214</v>
      </c>
      <c r="H66" s="24"/>
      <c r="I66" s="24"/>
      <c r="J66" s="24"/>
      <c r="K66" s="32"/>
    </row>
    <row r="67" spans="1:12" ht="189.85" customHeight="1">
      <c r="A67" s="31">
        <v>41</v>
      </c>
      <c r="B67" s="380" t="s">
        <v>241</v>
      </c>
      <c r="C67" s="381" t="s">
        <v>241</v>
      </c>
      <c r="D67" s="382" t="s">
        <v>241</v>
      </c>
      <c r="E67" s="383" t="s">
        <v>242</v>
      </c>
      <c r="F67" s="384" t="s">
        <v>242</v>
      </c>
      <c r="G67" s="24" t="s">
        <v>144</v>
      </c>
      <c r="H67" s="30"/>
      <c r="I67" s="24"/>
      <c r="J67" s="24"/>
      <c r="K67" s="32"/>
    </row>
    <row r="68" spans="1:12" ht="96.75" customHeight="1">
      <c r="A68" s="31">
        <v>41.1</v>
      </c>
      <c r="B68" s="380" t="s">
        <v>243</v>
      </c>
      <c r="C68" s="381" t="s">
        <v>243</v>
      </c>
      <c r="D68" s="382" t="s">
        <v>243</v>
      </c>
      <c r="E68" s="383" t="s">
        <v>244</v>
      </c>
      <c r="F68" s="384" t="s">
        <v>244</v>
      </c>
      <c r="G68" s="24" t="s">
        <v>245</v>
      </c>
      <c r="H68" s="30"/>
      <c r="I68" s="24"/>
      <c r="J68" s="24"/>
      <c r="K68" s="32"/>
    </row>
    <row r="69" spans="1:12" ht="179.2" customHeight="1">
      <c r="A69" s="31">
        <v>42</v>
      </c>
      <c r="B69" s="380" t="s">
        <v>246</v>
      </c>
      <c r="C69" s="381" t="s">
        <v>246</v>
      </c>
      <c r="D69" s="382" t="s">
        <v>246</v>
      </c>
      <c r="E69" s="383" t="s">
        <v>247</v>
      </c>
      <c r="F69" s="384" t="s">
        <v>247</v>
      </c>
      <c r="G69" s="24" t="s">
        <v>141</v>
      </c>
      <c r="H69" s="30"/>
      <c r="I69" s="24"/>
      <c r="J69" s="24"/>
      <c r="K69" s="32"/>
    </row>
    <row r="70" spans="1:12" ht="141.75" customHeight="1">
      <c r="A70" s="31">
        <v>43</v>
      </c>
      <c r="B70" s="380" t="s">
        <v>248</v>
      </c>
      <c r="C70" s="381" t="s">
        <v>248</v>
      </c>
      <c r="D70" s="382" t="s">
        <v>248</v>
      </c>
      <c r="E70" s="383" t="s">
        <v>249</v>
      </c>
      <c r="F70" s="384" t="s">
        <v>249</v>
      </c>
      <c r="G70" s="24" t="s">
        <v>38</v>
      </c>
      <c r="H70" s="30"/>
      <c r="I70" s="24"/>
      <c r="J70" s="24"/>
      <c r="K70" s="32"/>
    </row>
    <row r="71" spans="1:12" ht="156.6" customHeight="1">
      <c r="A71" s="31">
        <v>44</v>
      </c>
      <c r="B71" s="380" t="s">
        <v>250</v>
      </c>
      <c r="C71" s="381" t="s">
        <v>250</v>
      </c>
      <c r="D71" s="382" t="s">
        <v>250</v>
      </c>
      <c r="E71" s="383" t="s">
        <v>251</v>
      </c>
      <c r="F71" s="384" t="s">
        <v>251</v>
      </c>
      <c r="G71" s="24" t="s">
        <v>156</v>
      </c>
      <c r="H71" s="24"/>
      <c r="I71" s="24"/>
      <c r="J71" s="24"/>
      <c r="K71" s="32"/>
    </row>
    <row r="72" spans="1:12" ht="48.6" customHeight="1">
      <c r="A72" s="31">
        <v>45</v>
      </c>
      <c r="B72" s="380" t="s">
        <v>252</v>
      </c>
      <c r="C72" s="381" t="s">
        <v>252</v>
      </c>
      <c r="D72" s="382" t="s">
        <v>252</v>
      </c>
      <c r="E72" s="383" t="s">
        <v>253</v>
      </c>
      <c r="F72" s="384" t="s">
        <v>253</v>
      </c>
      <c r="G72" s="24" t="s">
        <v>141</v>
      </c>
      <c r="H72" s="24"/>
      <c r="I72" s="24"/>
      <c r="J72" s="24"/>
      <c r="K72" s="32"/>
    </row>
    <row r="73" spans="1:12" ht="38.950000000000003" customHeight="1">
      <c r="A73" s="195">
        <v>46</v>
      </c>
      <c r="B73" s="488" t="s">
        <v>490</v>
      </c>
      <c r="C73" s="489"/>
      <c r="D73" s="490"/>
      <c r="E73" s="491" t="s">
        <v>490</v>
      </c>
      <c r="F73" s="492"/>
      <c r="G73" s="196" t="s">
        <v>141</v>
      </c>
      <c r="H73" s="197">
        <f>+J13</f>
        <v>60</v>
      </c>
      <c r="I73" s="196"/>
      <c r="J73" s="196"/>
      <c r="K73" s="198"/>
    </row>
    <row r="74" spans="1:12">
      <c r="A74" s="33"/>
      <c r="B74" s="33"/>
      <c r="C74" s="33"/>
      <c r="F74" s="33"/>
      <c r="G74" s="33"/>
      <c r="H74" s="33"/>
      <c r="I74" s="33"/>
      <c r="J74" s="33"/>
      <c r="K74" s="33"/>
    </row>
    <row r="75" spans="1:12" ht="15.75">
      <c r="A75" s="397" t="s">
        <v>57</v>
      </c>
      <c r="B75" s="397"/>
      <c r="C75" s="397"/>
      <c r="D75" s="397"/>
      <c r="E75" s="397"/>
      <c r="F75" s="397"/>
      <c r="G75" s="397"/>
      <c r="H75" s="397"/>
      <c r="I75" s="397"/>
      <c r="J75" s="397"/>
      <c r="K75" s="398"/>
      <c r="L75" s="106"/>
    </row>
    <row r="76" spans="1:12" ht="15.75" thickBot="1">
      <c r="A76" s="399" t="s">
        <v>0</v>
      </c>
      <c r="B76" s="399"/>
      <c r="C76" s="399"/>
      <c r="D76" s="50" t="s">
        <v>58</v>
      </c>
      <c r="E76" s="50"/>
      <c r="F76" s="50" t="s">
        <v>50</v>
      </c>
      <c r="G76" s="50" t="s">
        <v>59</v>
      </c>
      <c r="H76" s="50" t="s">
        <v>60</v>
      </c>
      <c r="I76" s="50" t="s">
        <v>61</v>
      </c>
      <c r="J76" s="50"/>
      <c r="K76" s="107" t="s">
        <v>51</v>
      </c>
      <c r="L76" s="56"/>
    </row>
    <row r="77" spans="1:12" ht="16.55" customHeight="1">
      <c r="A77" s="395" t="s">
        <v>109</v>
      </c>
      <c r="B77" s="396"/>
      <c r="C77" s="396"/>
      <c r="D77" s="52"/>
      <c r="E77" s="52"/>
      <c r="F77" s="53"/>
      <c r="G77" s="54"/>
      <c r="H77" s="54"/>
      <c r="I77" s="54"/>
      <c r="J77" s="54"/>
      <c r="K77" s="108"/>
      <c r="L77" s="56"/>
    </row>
    <row r="78" spans="1:12">
      <c r="A78" s="389" t="s">
        <v>64</v>
      </c>
      <c r="B78" s="390"/>
      <c r="C78" s="390"/>
      <c r="D78" s="55"/>
      <c r="E78" s="55"/>
      <c r="F78" s="56"/>
      <c r="G78" s="57"/>
      <c r="H78" s="57"/>
      <c r="I78" s="57"/>
      <c r="J78" s="57"/>
      <c r="K78" s="109">
        <f>I11</f>
        <v>2</v>
      </c>
      <c r="L78" s="56"/>
    </row>
    <row r="79" spans="1:12">
      <c r="A79" s="389" t="s">
        <v>62</v>
      </c>
      <c r="B79" s="390"/>
      <c r="C79" s="390"/>
      <c r="D79" s="55"/>
      <c r="E79" s="55"/>
      <c r="F79" s="56"/>
      <c r="G79" s="57"/>
      <c r="H79" s="57"/>
      <c r="I79" s="57"/>
      <c r="J79" s="57"/>
      <c r="K79" s="33"/>
      <c r="L79" s="56"/>
    </row>
    <row r="80" spans="1:12">
      <c r="A80" s="391"/>
      <c r="B80" s="392"/>
      <c r="C80" s="392"/>
      <c r="D80" s="56"/>
      <c r="E80" s="55"/>
      <c r="F80" s="56"/>
      <c r="G80" s="57"/>
      <c r="H80" s="57"/>
      <c r="I80" s="57"/>
      <c r="J80" s="57"/>
      <c r="K80" s="109">
        <f>SUM(K78:K79)</f>
        <v>2</v>
      </c>
      <c r="L80" s="56"/>
    </row>
    <row r="81" spans="1:12" ht="15.75" thickBot="1">
      <c r="A81" s="393" t="s">
        <v>63</v>
      </c>
      <c r="B81" s="394"/>
      <c r="C81" s="394"/>
      <c r="D81" s="58"/>
      <c r="E81" s="58"/>
      <c r="F81" s="59" t="s">
        <v>98</v>
      </c>
      <c r="G81" s="60"/>
      <c r="H81" s="60"/>
      <c r="I81" s="60"/>
      <c r="J81" s="60"/>
      <c r="K81" s="110">
        <f>ROUNDUP(K80,0)</f>
        <v>2</v>
      </c>
      <c r="L81" s="56"/>
    </row>
    <row r="82" spans="1:12">
      <c r="A82" s="395" t="s">
        <v>602</v>
      </c>
      <c r="B82" s="396"/>
      <c r="C82" s="396"/>
      <c r="D82" s="52"/>
      <c r="E82" s="52"/>
      <c r="F82" s="53"/>
      <c r="G82" s="54"/>
      <c r="H82" s="54"/>
      <c r="I82" s="54"/>
      <c r="J82" s="54"/>
      <c r="K82" s="64"/>
    </row>
    <row r="83" spans="1:12">
      <c r="A83" s="389" t="s">
        <v>64</v>
      </c>
      <c r="B83" s="390"/>
      <c r="C83" s="390"/>
      <c r="D83" s="55"/>
      <c r="E83" s="55"/>
      <c r="F83" s="56"/>
      <c r="G83" s="57"/>
      <c r="H83" s="57"/>
      <c r="I83" s="57"/>
      <c r="J83" s="57"/>
      <c r="K83" s="64">
        <f>+I12</f>
        <v>82.5</v>
      </c>
    </row>
    <row r="84" spans="1:12">
      <c r="A84" s="389" t="s">
        <v>62</v>
      </c>
      <c r="B84" s="390"/>
      <c r="C84" s="390"/>
      <c r="D84" s="55"/>
      <c r="E84" s="55"/>
      <c r="F84" s="56"/>
      <c r="G84" s="57"/>
      <c r="H84" s="57"/>
      <c r="I84" s="57"/>
      <c r="J84" s="57"/>
      <c r="K84" s="57">
        <f>K83*10%</f>
        <v>8.25</v>
      </c>
    </row>
    <row r="85" spans="1:12">
      <c r="A85" s="391"/>
      <c r="B85" s="392"/>
      <c r="C85" s="392"/>
      <c r="D85" s="56"/>
      <c r="E85" s="55"/>
      <c r="F85" s="56"/>
      <c r="G85" s="57"/>
      <c r="H85" s="57"/>
      <c r="I85" s="57"/>
      <c r="J85" s="57"/>
      <c r="K85" s="64">
        <f>SUM(K83:K84)</f>
        <v>90.75</v>
      </c>
    </row>
    <row r="86" spans="1:12" ht="15.75" thickBot="1">
      <c r="A86" s="393" t="s">
        <v>63</v>
      </c>
      <c r="B86" s="394"/>
      <c r="C86" s="394"/>
      <c r="D86" s="58"/>
      <c r="E86" s="58"/>
      <c r="F86" s="59" t="s">
        <v>141</v>
      </c>
      <c r="G86" s="60"/>
      <c r="H86" s="60"/>
      <c r="I86" s="60"/>
      <c r="J86" s="60"/>
      <c r="K86" s="64">
        <f>ROUNDUP(K85,0)</f>
        <v>91</v>
      </c>
    </row>
  </sheetData>
  <mergeCells count="140">
    <mergeCell ref="M2:N2"/>
    <mergeCell ref="B5:B6"/>
    <mergeCell ref="C5:C6"/>
    <mergeCell ref="D5:D6"/>
    <mergeCell ref="G5:I5"/>
    <mergeCell ref="J5:J6"/>
    <mergeCell ref="K5:K6"/>
    <mergeCell ref="L5:P5"/>
    <mergeCell ref="B17:D17"/>
    <mergeCell ref="E17:F17"/>
    <mergeCell ref="B18:D18"/>
    <mergeCell ref="E18:F18"/>
    <mergeCell ref="B19:D19"/>
    <mergeCell ref="E19:F19"/>
    <mergeCell ref="A7:K7"/>
    <mergeCell ref="A8:K8"/>
    <mergeCell ref="F13:G13"/>
    <mergeCell ref="A14:I14"/>
    <mergeCell ref="B16:D16"/>
    <mergeCell ref="E16:F16"/>
    <mergeCell ref="B23:D23"/>
    <mergeCell ref="E23:F23"/>
    <mergeCell ref="B24:D24"/>
    <mergeCell ref="E24:F24"/>
    <mergeCell ref="B25:D25"/>
    <mergeCell ref="E25:F25"/>
    <mergeCell ref="B20:D20"/>
    <mergeCell ref="E20:F20"/>
    <mergeCell ref="B21:D21"/>
    <mergeCell ref="E21:F21"/>
    <mergeCell ref="B22:D22"/>
    <mergeCell ref="E22:F22"/>
    <mergeCell ref="B29:D29"/>
    <mergeCell ref="E29:F29"/>
    <mergeCell ref="B30:D30"/>
    <mergeCell ref="E30:F30"/>
    <mergeCell ref="B31:D31"/>
    <mergeCell ref="E31:F31"/>
    <mergeCell ref="B26:D26"/>
    <mergeCell ref="E26:F26"/>
    <mergeCell ref="B27:D27"/>
    <mergeCell ref="E27:F27"/>
    <mergeCell ref="B28:D28"/>
    <mergeCell ref="E28:F28"/>
    <mergeCell ref="B35:D35"/>
    <mergeCell ref="E35:F35"/>
    <mergeCell ref="B36:D36"/>
    <mergeCell ref="E36:F36"/>
    <mergeCell ref="B37:D37"/>
    <mergeCell ref="E37:F37"/>
    <mergeCell ref="B32:D32"/>
    <mergeCell ref="E32:F32"/>
    <mergeCell ref="B33:D33"/>
    <mergeCell ref="E33:F33"/>
    <mergeCell ref="B34:D34"/>
    <mergeCell ref="E34:F34"/>
    <mergeCell ref="B41:D41"/>
    <mergeCell ref="E41:F41"/>
    <mergeCell ref="B42:D42"/>
    <mergeCell ref="E42:F42"/>
    <mergeCell ref="B43:D43"/>
    <mergeCell ref="E43:F43"/>
    <mergeCell ref="B38:D38"/>
    <mergeCell ref="E38:F38"/>
    <mergeCell ref="B39:D39"/>
    <mergeCell ref="E39:F39"/>
    <mergeCell ref="B40:D40"/>
    <mergeCell ref="E40:F40"/>
    <mergeCell ref="B47:D47"/>
    <mergeCell ref="E47:F47"/>
    <mergeCell ref="B48:D48"/>
    <mergeCell ref="E48:F48"/>
    <mergeCell ref="B49:D49"/>
    <mergeCell ref="E49:F49"/>
    <mergeCell ref="B44:D44"/>
    <mergeCell ref="E44:F44"/>
    <mergeCell ref="B45:D45"/>
    <mergeCell ref="E45:F45"/>
    <mergeCell ref="B46:D46"/>
    <mergeCell ref="E46:F46"/>
    <mergeCell ref="B53:D53"/>
    <mergeCell ref="E53:F53"/>
    <mergeCell ref="B54:D54"/>
    <mergeCell ref="E54:F54"/>
    <mergeCell ref="B55:D55"/>
    <mergeCell ref="E55:F55"/>
    <mergeCell ref="B50:D50"/>
    <mergeCell ref="E50:F50"/>
    <mergeCell ref="B51:D51"/>
    <mergeCell ref="E51:F51"/>
    <mergeCell ref="B52:D52"/>
    <mergeCell ref="E52:F52"/>
    <mergeCell ref="B59:D59"/>
    <mergeCell ref="E59:F59"/>
    <mergeCell ref="B60:D60"/>
    <mergeCell ref="E60:F60"/>
    <mergeCell ref="B61:D61"/>
    <mergeCell ref="E61:F61"/>
    <mergeCell ref="B56:D56"/>
    <mergeCell ref="E56:F56"/>
    <mergeCell ref="B57:D57"/>
    <mergeCell ref="E57:F57"/>
    <mergeCell ref="B58:D58"/>
    <mergeCell ref="E58:F58"/>
    <mergeCell ref="B65:D65"/>
    <mergeCell ref="E65:F65"/>
    <mergeCell ref="B66:D66"/>
    <mergeCell ref="E66:F66"/>
    <mergeCell ref="B67:D67"/>
    <mergeCell ref="E67:F67"/>
    <mergeCell ref="B62:D62"/>
    <mergeCell ref="E62:F62"/>
    <mergeCell ref="B63:D63"/>
    <mergeCell ref="E63:F63"/>
    <mergeCell ref="B64:D64"/>
    <mergeCell ref="E64:F64"/>
    <mergeCell ref="B71:D71"/>
    <mergeCell ref="E71:F71"/>
    <mergeCell ref="B72:D72"/>
    <mergeCell ref="E72:F72"/>
    <mergeCell ref="B73:D73"/>
    <mergeCell ref="E73:F73"/>
    <mergeCell ref="B68:D68"/>
    <mergeCell ref="E68:F68"/>
    <mergeCell ref="B69:D69"/>
    <mergeCell ref="E69:F69"/>
    <mergeCell ref="B70:D70"/>
    <mergeCell ref="E70:F70"/>
    <mergeCell ref="A81:C81"/>
    <mergeCell ref="A82:C82"/>
    <mergeCell ref="A83:C83"/>
    <mergeCell ref="A84:C84"/>
    <mergeCell ref="A85:C85"/>
    <mergeCell ref="A86:C86"/>
    <mergeCell ref="A75:K75"/>
    <mergeCell ref="A76:C76"/>
    <mergeCell ref="A77:C77"/>
    <mergeCell ref="A78:C78"/>
    <mergeCell ref="A79:C79"/>
    <mergeCell ref="A80:C80"/>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BA0CF-5DAE-4FB0-9B5D-AD505B8DD8F9}">
  <dimension ref="A1:W99"/>
  <sheetViews>
    <sheetView topLeftCell="A73" workbookViewId="0">
      <selection activeCell="H76" sqref="H76"/>
    </sheetView>
  </sheetViews>
  <sheetFormatPr defaultColWidth="9.109375" defaultRowHeight="15.05"/>
  <cols>
    <col min="1" max="1" width="19.5546875" style="1" customWidth="1"/>
    <col min="2" max="2" width="15.5546875" style="1" customWidth="1"/>
    <col min="3" max="3" width="16.88671875" style="1" customWidth="1"/>
    <col min="4" max="4" width="20.44140625" style="1" bestFit="1" customWidth="1"/>
    <col min="5" max="5" width="13.109375" style="1" customWidth="1"/>
    <col min="6" max="6" width="11.88671875" style="1" customWidth="1"/>
    <col min="7" max="7" width="14.44140625" style="1" customWidth="1"/>
    <col min="8" max="8" width="12.44140625" style="1" customWidth="1"/>
    <col min="9" max="9" width="13.5546875" style="1" customWidth="1"/>
    <col min="10" max="10" width="17.5546875" style="1" customWidth="1"/>
    <col min="11" max="11" width="22.44140625" style="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29.45" thickBot="1">
      <c r="A2" s="78" t="s">
        <v>19</v>
      </c>
      <c r="B2" s="79" t="s">
        <v>652</v>
      </c>
      <c r="C2" s="80" t="s">
        <v>691</v>
      </c>
      <c r="D2" s="81" t="s">
        <v>692</v>
      </c>
      <c r="E2" s="82" t="s">
        <v>693</v>
      </c>
      <c r="F2" s="83" t="s">
        <v>694</v>
      </c>
      <c r="G2" s="83">
        <v>12</v>
      </c>
      <c r="H2" s="84">
        <v>7</v>
      </c>
      <c r="I2" s="85">
        <v>5</v>
      </c>
      <c r="J2" s="84" t="s">
        <v>21</v>
      </c>
      <c r="K2" s="84"/>
      <c r="L2" s="86"/>
      <c r="M2" s="369" t="s">
        <v>695</v>
      </c>
      <c r="N2" s="370"/>
      <c r="O2" s="76"/>
      <c r="P2" s="75"/>
      <c r="S2" s="77" t="str" cm="1">
        <f t="array" ref="S2:W2">_xlfn.TEXTSPLIT(C2," "," ",TRUE,1,)</f>
        <v>Ch</v>
      </c>
      <c r="T2" s="77" t="str">
        <v>-</v>
      </c>
      <c r="U2" s="77" t="str">
        <v>173+522</v>
      </c>
      <c r="V2" s="77" t="str">
        <v>-</v>
      </c>
      <c r="W2" s="77" t="str">
        <v>LHS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696</v>
      </c>
      <c r="B8" s="411"/>
      <c r="C8" s="411"/>
      <c r="D8" s="411"/>
      <c r="E8" s="411"/>
      <c r="F8" s="411"/>
      <c r="G8" s="411"/>
      <c r="H8" s="411"/>
      <c r="I8" s="411"/>
      <c r="J8" s="411"/>
      <c r="K8" s="412"/>
      <c r="L8" s="8"/>
      <c r="M8" s="8"/>
      <c r="N8" s="8"/>
      <c r="O8" s="8"/>
      <c r="P8" s="9"/>
    </row>
    <row r="9" spans="1:23" ht="15.75">
      <c r="A9" s="67" t="s">
        <v>172</v>
      </c>
      <c r="B9" s="11" t="s">
        <v>697</v>
      </c>
      <c r="C9" s="11" t="s">
        <v>658</v>
      </c>
      <c r="D9" s="11" t="s">
        <v>698</v>
      </c>
      <c r="E9" s="11"/>
      <c r="F9" s="11" t="s">
        <v>141</v>
      </c>
      <c r="G9" s="12">
        <v>12</v>
      </c>
      <c r="H9" s="12">
        <v>2</v>
      </c>
      <c r="I9" s="12"/>
      <c r="J9" s="13">
        <f t="shared" ref="J9" si="0">G9*H9</f>
        <v>24</v>
      </c>
      <c r="K9" s="162" t="s">
        <v>660</v>
      </c>
      <c r="L9" s="192"/>
      <c r="M9" s="192"/>
      <c r="N9" s="192"/>
      <c r="O9" s="192"/>
      <c r="P9" s="192"/>
    </row>
    <row r="10" spans="1:23" ht="15.75">
      <c r="A10" s="410" t="s">
        <v>647</v>
      </c>
      <c r="B10" s="411"/>
      <c r="C10" s="411"/>
      <c r="D10" s="411"/>
      <c r="E10" s="411"/>
      <c r="F10" s="411"/>
      <c r="G10" s="411"/>
      <c r="H10" s="411"/>
      <c r="I10" s="411"/>
      <c r="J10" s="411"/>
      <c r="K10" s="412"/>
      <c r="L10" s="8"/>
      <c r="M10" s="8"/>
      <c r="N10" s="8"/>
      <c r="O10" s="8"/>
      <c r="P10" s="9"/>
    </row>
    <row r="11" spans="1:23" ht="31.45">
      <c r="A11" s="67" t="s">
        <v>699</v>
      </c>
      <c r="B11" s="11" t="s">
        <v>513</v>
      </c>
      <c r="C11" s="11" t="s">
        <v>647</v>
      </c>
      <c r="D11" s="11" t="s">
        <v>700</v>
      </c>
      <c r="E11" s="11"/>
      <c r="F11" s="11" t="s">
        <v>141</v>
      </c>
      <c r="G11" s="12">
        <v>1</v>
      </c>
      <c r="H11" s="12"/>
      <c r="I11" s="12"/>
      <c r="J11" s="13">
        <f>G11</f>
        <v>1</v>
      </c>
      <c r="K11" s="14"/>
      <c r="L11" s="15"/>
      <c r="M11" s="15"/>
      <c r="N11" s="15"/>
      <c r="O11" s="15"/>
      <c r="P11" s="16"/>
    </row>
    <row r="12" spans="1:23" ht="15.75">
      <c r="A12" s="67" t="s">
        <v>649</v>
      </c>
      <c r="B12" s="11" t="s">
        <v>484</v>
      </c>
      <c r="C12" s="11" t="s">
        <v>650</v>
      </c>
      <c r="D12" s="11" t="s">
        <v>486</v>
      </c>
      <c r="E12" s="11"/>
      <c r="F12" s="11" t="s">
        <v>141</v>
      </c>
      <c r="G12" s="12">
        <v>3</v>
      </c>
      <c r="H12" s="12"/>
      <c r="I12" s="12"/>
      <c r="J12" s="13">
        <f>G12</f>
        <v>3</v>
      </c>
      <c r="K12" s="14" t="s">
        <v>588</v>
      </c>
      <c r="L12" s="15"/>
      <c r="M12" s="15"/>
      <c r="N12" s="15"/>
      <c r="O12" s="15"/>
      <c r="P12" s="16"/>
    </row>
    <row r="13" spans="1:23" ht="15.75">
      <c r="A13" s="17"/>
      <c r="B13" s="18"/>
      <c r="C13" s="18"/>
      <c r="D13" s="18"/>
      <c r="E13" s="18"/>
      <c r="F13" s="20" t="s">
        <v>44</v>
      </c>
      <c r="G13" s="18"/>
      <c r="H13" s="20" t="s">
        <v>98</v>
      </c>
      <c r="I13" s="135">
        <v>1</v>
      </c>
      <c r="J13" s="18"/>
      <c r="K13" s="19"/>
      <c r="L13" s="8"/>
      <c r="M13" s="8"/>
      <c r="N13" s="8"/>
      <c r="O13" s="8"/>
      <c r="P13" s="9"/>
    </row>
    <row r="14" spans="1:23" ht="15.75">
      <c r="A14" s="17"/>
      <c r="B14" s="18"/>
      <c r="C14" s="18"/>
      <c r="D14" s="18"/>
      <c r="E14" s="18"/>
      <c r="F14" s="20" t="s">
        <v>488</v>
      </c>
      <c r="G14" s="20"/>
      <c r="H14" s="20" t="s">
        <v>217</v>
      </c>
      <c r="I14" s="135">
        <f>+J12</f>
        <v>3</v>
      </c>
      <c r="J14" s="18"/>
      <c r="K14" s="19"/>
      <c r="L14" s="8"/>
      <c r="M14" s="8"/>
      <c r="N14" s="8"/>
      <c r="O14" s="8"/>
      <c r="P14" s="9"/>
    </row>
    <row r="15" spans="1:23" ht="15.75">
      <c r="A15" s="17"/>
      <c r="B15" s="18"/>
      <c r="C15" s="18"/>
      <c r="D15" s="18"/>
      <c r="E15" s="18"/>
      <c r="F15" s="20" t="s">
        <v>529</v>
      </c>
      <c r="G15" s="18"/>
      <c r="H15" s="18" t="s">
        <v>141</v>
      </c>
      <c r="I15" s="135">
        <f>+J9</f>
        <v>24</v>
      </c>
      <c r="J15" s="18"/>
      <c r="K15" s="19"/>
      <c r="L15" s="8"/>
      <c r="M15" s="8"/>
      <c r="N15" s="8"/>
      <c r="O15" s="8"/>
      <c r="P15" s="9"/>
    </row>
    <row r="16" spans="1:23" ht="15.75">
      <c r="A16" s="17"/>
      <c r="B16" s="18"/>
      <c r="C16" s="18"/>
      <c r="D16" s="18"/>
      <c r="E16" s="18"/>
      <c r="F16" s="20" t="s">
        <v>672</v>
      </c>
      <c r="G16" s="18"/>
      <c r="H16" s="18" t="s">
        <v>217</v>
      </c>
      <c r="I16" s="135">
        <f>+J11</f>
        <v>1</v>
      </c>
      <c r="J16" s="18"/>
      <c r="K16" s="19"/>
      <c r="L16" s="8"/>
      <c r="M16" s="8"/>
      <c r="N16" s="8"/>
      <c r="O16" s="8"/>
      <c r="P16" s="9"/>
    </row>
    <row r="17" spans="1:16" ht="15.75">
      <c r="A17" s="377" t="s">
        <v>46</v>
      </c>
      <c r="B17" s="378"/>
      <c r="C17" s="378"/>
      <c r="D17" s="378"/>
      <c r="E17" s="378"/>
      <c r="F17" s="378"/>
      <c r="G17" s="378"/>
      <c r="H17" s="378"/>
      <c r="I17" s="378"/>
      <c r="J17" s="22"/>
      <c r="K17" s="19"/>
      <c r="L17" s="8"/>
      <c r="M17" s="8"/>
      <c r="N17" s="8"/>
      <c r="O17" s="8"/>
      <c r="P17" s="9"/>
    </row>
    <row r="18" spans="1:16" ht="16.399999999999999" thickBot="1">
      <c r="A18" s="23"/>
      <c r="B18" s="24"/>
      <c r="C18" s="22"/>
      <c r="D18" s="22"/>
      <c r="E18" s="22"/>
      <c r="F18" s="22"/>
      <c r="G18" s="22"/>
      <c r="H18" s="22"/>
      <c r="I18" s="22"/>
      <c r="J18" s="22"/>
      <c r="K18" s="19"/>
      <c r="L18" s="25"/>
      <c r="M18" s="25"/>
      <c r="N18" s="25"/>
      <c r="O18" s="25"/>
      <c r="P18" s="26">
        <f>SUM(P7:P17)</f>
        <v>0</v>
      </c>
    </row>
    <row r="19" spans="1:16" ht="16.399999999999999" thickTop="1">
      <c r="A19" s="27" t="s">
        <v>47</v>
      </c>
      <c r="B19" s="379" t="s">
        <v>48</v>
      </c>
      <c r="C19" s="379"/>
      <c r="D19" s="379"/>
      <c r="E19" s="379" t="s">
        <v>49</v>
      </c>
      <c r="F19" s="379"/>
      <c r="G19" s="28" t="s">
        <v>50</v>
      </c>
      <c r="H19" s="28" t="s">
        <v>51</v>
      </c>
      <c r="I19" s="28" t="s">
        <v>52</v>
      </c>
      <c r="J19" s="28" t="s">
        <v>5</v>
      </c>
      <c r="K19" s="29"/>
    </row>
    <row r="20" spans="1:16" ht="222.05" customHeight="1">
      <c r="A20" s="31">
        <v>1</v>
      </c>
      <c r="B20" s="380" t="s">
        <v>104</v>
      </c>
      <c r="C20" s="381"/>
      <c r="D20" s="382"/>
      <c r="E20" s="383" t="s">
        <v>53</v>
      </c>
      <c r="F20" s="384"/>
      <c r="G20" s="24" t="s">
        <v>105</v>
      </c>
      <c r="H20" s="30">
        <f>K84</f>
        <v>1</v>
      </c>
      <c r="I20" s="24"/>
      <c r="J20" s="24"/>
      <c r="K20" s="32"/>
    </row>
    <row r="21" spans="1:16" ht="222.05" customHeight="1">
      <c r="A21" s="31">
        <v>2</v>
      </c>
      <c r="B21" s="380" t="s">
        <v>139</v>
      </c>
      <c r="C21" s="381"/>
      <c r="D21" s="382"/>
      <c r="E21" s="383" t="s">
        <v>140</v>
      </c>
      <c r="F21" s="384" t="s">
        <v>140</v>
      </c>
      <c r="G21" s="24" t="s">
        <v>141</v>
      </c>
      <c r="H21" s="24"/>
      <c r="I21" s="24"/>
      <c r="J21" s="24"/>
      <c r="K21" s="32"/>
    </row>
    <row r="22" spans="1:16" ht="222.05" customHeight="1">
      <c r="A22" s="31">
        <v>3</v>
      </c>
      <c r="B22" s="380" t="s">
        <v>142</v>
      </c>
      <c r="C22" s="381"/>
      <c r="D22" s="382"/>
      <c r="E22" s="383" t="s">
        <v>143</v>
      </c>
      <c r="F22" s="384" t="s">
        <v>143</v>
      </c>
      <c r="G22" s="24" t="s">
        <v>144</v>
      </c>
      <c r="H22" s="24"/>
      <c r="I22" s="24"/>
      <c r="J22" s="24"/>
      <c r="K22" s="32"/>
    </row>
    <row r="23" spans="1:16" ht="222.05" customHeight="1">
      <c r="A23" s="31">
        <v>4</v>
      </c>
      <c r="B23" s="380" t="s">
        <v>145</v>
      </c>
      <c r="C23" s="381"/>
      <c r="D23" s="382"/>
      <c r="E23" s="383" t="s">
        <v>146</v>
      </c>
      <c r="F23" s="384" t="s">
        <v>146</v>
      </c>
      <c r="G23" s="24" t="s">
        <v>38</v>
      </c>
      <c r="H23" s="24"/>
      <c r="I23" s="24"/>
      <c r="J23" s="24"/>
      <c r="K23" s="32"/>
    </row>
    <row r="24" spans="1:16" ht="222.05" customHeight="1">
      <c r="A24" s="31">
        <v>5</v>
      </c>
      <c r="B24" s="380" t="s">
        <v>147</v>
      </c>
      <c r="C24" s="381"/>
      <c r="D24" s="382"/>
      <c r="E24" s="383" t="s">
        <v>148</v>
      </c>
      <c r="F24" s="384" t="s">
        <v>148</v>
      </c>
      <c r="G24" s="24" t="s">
        <v>141</v>
      </c>
      <c r="H24" s="30"/>
      <c r="I24" s="24"/>
      <c r="J24" s="24"/>
      <c r="K24" s="32"/>
    </row>
    <row r="25" spans="1:16" ht="222.05" customHeight="1">
      <c r="A25" s="31">
        <v>6</v>
      </c>
      <c r="B25" s="380" t="s">
        <v>136</v>
      </c>
      <c r="C25" s="381"/>
      <c r="D25" s="382"/>
      <c r="E25" s="383" t="s">
        <v>137</v>
      </c>
      <c r="F25" s="384" t="s">
        <v>137</v>
      </c>
      <c r="G25" s="24" t="s">
        <v>54</v>
      </c>
      <c r="H25" s="30"/>
      <c r="I25" s="24"/>
      <c r="J25" s="24"/>
      <c r="K25" s="32"/>
    </row>
    <row r="26" spans="1:16" ht="222.05" customHeight="1">
      <c r="A26" s="31">
        <v>7</v>
      </c>
      <c r="B26" s="380" t="s">
        <v>149</v>
      </c>
      <c r="C26" s="381"/>
      <c r="D26" s="382"/>
      <c r="E26" s="383" t="s">
        <v>150</v>
      </c>
      <c r="F26" s="384" t="s">
        <v>150</v>
      </c>
      <c r="G26" s="24" t="s">
        <v>151</v>
      </c>
      <c r="H26" s="24"/>
      <c r="I26" s="24"/>
      <c r="J26" s="24"/>
      <c r="K26" s="32"/>
    </row>
    <row r="27" spans="1:16" ht="338.25" customHeight="1">
      <c r="A27" s="31">
        <v>8</v>
      </c>
      <c r="B27" s="380" t="s">
        <v>152</v>
      </c>
      <c r="C27" s="381" t="s">
        <v>152</v>
      </c>
      <c r="D27" s="382" t="s">
        <v>152</v>
      </c>
      <c r="E27" s="383" t="s">
        <v>153</v>
      </c>
      <c r="F27" s="384" t="s">
        <v>153</v>
      </c>
      <c r="G27" s="24" t="s">
        <v>45</v>
      </c>
      <c r="H27" s="24"/>
      <c r="I27" s="24"/>
      <c r="J27" s="24"/>
      <c r="K27" s="32"/>
    </row>
    <row r="28" spans="1:16" ht="398.95" customHeight="1">
      <c r="A28" s="31">
        <v>9</v>
      </c>
      <c r="B28" s="380" t="s">
        <v>154</v>
      </c>
      <c r="C28" s="381" t="s">
        <v>154</v>
      </c>
      <c r="D28" s="382" t="s">
        <v>154</v>
      </c>
      <c r="E28" s="383" t="s">
        <v>155</v>
      </c>
      <c r="F28" s="384" t="s">
        <v>155</v>
      </c>
      <c r="G28" s="24" t="s">
        <v>156</v>
      </c>
      <c r="H28" s="24"/>
      <c r="I28" s="24"/>
      <c r="J28" s="24"/>
      <c r="K28" s="32"/>
    </row>
    <row r="29" spans="1:16" ht="223.55" customHeight="1">
      <c r="A29" s="31">
        <v>10</v>
      </c>
      <c r="B29" s="380" t="s">
        <v>157</v>
      </c>
      <c r="C29" s="381" t="s">
        <v>157</v>
      </c>
      <c r="D29" s="382" t="s">
        <v>157</v>
      </c>
      <c r="E29" s="383" t="s">
        <v>158</v>
      </c>
      <c r="F29" s="384" t="s">
        <v>158</v>
      </c>
      <c r="G29" s="24" t="s">
        <v>156</v>
      </c>
      <c r="H29" s="24"/>
      <c r="I29" s="24"/>
      <c r="J29" s="24"/>
      <c r="K29" s="32"/>
    </row>
    <row r="30" spans="1:16" ht="222.05" customHeight="1">
      <c r="A30" s="31">
        <v>11</v>
      </c>
      <c r="B30" s="380" t="s">
        <v>159</v>
      </c>
      <c r="C30" s="381" t="s">
        <v>159</v>
      </c>
      <c r="D30" s="382" t="s">
        <v>159</v>
      </c>
      <c r="E30" s="383" t="s">
        <v>160</v>
      </c>
      <c r="F30" s="384" t="s">
        <v>160</v>
      </c>
      <c r="G30" s="24" t="s">
        <v>156</v>
      </c>
      <c r="H30" s="24"/>
      <c r="I30" s="24"/>
      <c r="J30" s="24"/>
      <c r="K30" s="32"/>
    </row>
    <row r="31" spans="1:16" ht="334.5" customHeight="1">
      <c r="A31" s="31">
        <v>12</v>
      </c>
      <c r="B31" s="380" t="s">
        <v>161</v>
      </c>
      <c r="C31" s="381" t="s">
        <v>161</v>
      </c>
      <c r="D31" s="382" t="s">
        <v>161</v>
      </c>
      <c r="E31" s="383" t="s">
        <v>162</v>
      </c>
      <c r="F31" s="384" t="s">
        <v>162</v>
      </c>
      <c r="G31" s="24" t="s">
        <v>156</v>
      </c>
      <c r="H31" s="30"/>
      <c r="I31" s="24"/>
      <c r="J31" s="24"/>
      <c r="K31" s="32"/>
    </row>
    <row r="32" spans="1:16" ht="237.8" customHeight="1">
      <c r="A32" s="31">
        <v>13</v>
      </c>
      <c r="B32" s="380" t="s">
        <v>163</v>
      </c>
      <c r="C32" s="381" t="s">
        <v>163</v>
      </c>
      <c r="D32" s="382" t="s">
        <v>163</v>
      </c>
      <c r="E32" s="383" t="s">
        <v>164</v>
      </c>
      <c r="F32" s="384" t="s">
        <v>164</v>
      </c>
      <c r="G32" s="24" t="s">
        <v>156</v>
      </c>
      <c r="H32" s="24"/>
      <c r="I32" s="24"/>
      <c r="J32" s="24"/>
      <c r="K32" s="32"/>
    </row>
    <row r="33" spans="1:11" ht="382.6" customHeight="1">
      <c r="A33" s="31">
        <v>14</v>
      </c>
      <c r="B33" s="380" t="s">
        <v>165</v>
      </c>
      <c r="C33" s="381" t="s">
        <v>165</v>
      </c>
      <c r="D33" s="382" t="s">
        <v>165</v>
      </c>
      <c r="E33" s="383" t="s">
        <v>166</v>
      </c>
      <c r="F33" s="384" t="s">
        <v>166</v>
      </c>
      <c r="G33" s="24" t="s">
        <v>156</v>
      </c>
      <c r="H33" s="24"/>
      <c r="I33" s="24"/>
      <c r="J33" s="24"/>
      <c r="K33" s="32"/>
    </row>
    <row r="34" spans="1:11" ht="255.8" customHeight="1">
      <c r="A34" s="31">
        <v>15</v>
      </c>
      <c r="B34" s="380" t="s">
        <v>167</v>
      </c>
      <c r="C34" s="381" t="s">
        <v>167</v>
      </c>
      <c r="D34" s="382" t="s">
        <v>167</v>
      </c>
      <c r="E34" s="383" t="s">
        <v>168</v>
      </c>
      <c r="F34" s="384" t="s">
        <v>168</v>
      </c>
      <c r="G34" s="24" t="s">
        <v>141</v>
      </c>
      <c r="H34" s="24"/>
      <c r="I34" s="24"/>
      <c r="J34" s="24"/>
      <c r="K34" s="32"/>
    </row>
    <row r="35" spans="1:11" ht="409.6" customHeight="1">
      <c r="A35" s="31">
        <v>16</v>
      </c>
      <c r="B35" s="380" t="s">
        <v>169</v>
      </c>
      <c r="C35" s="381" t="s">
        <v>169</v>
      </c>
      <c r="D35" s="382" t="s">
        <v>169</v>
      </c>
      <c r="E35" s="383" t="s">
        <v>170</v>
      </c>
      <c r="F35" s="384" t="s">
        <v>170</v>
      </c>
      <c r="G35" s="24" t="s">
        <v>45</v>
      </c>
      <c r="H35" s="24"/>
      <c r="I35" s="24"/>
      <c r="J35" s="24"/>
      <c r="K35" s="32"/>
    </row>
    <row r="36" spans="1:11" ht="103.6" customHeight="1">
      <c r="A36" s="31">
        <v>17</v>
      </c>
      <c r="B36" s="380" t="s">
        <v>171</v>
      </c>
      <c r="C36" s="381" t="s">
        <v>171</v>
      </c>
      <c r="D36" s="382" t="s">
        <v>171</v>
      </c>
      <c r="E36" s="383" t="s">
        <v>172</v>
      </c>
      <c r="F36" s="384" t="s">
        <v>172</v>
      </c>
      <c r="G36" s="24"/>
      <c r="H36" s="24"/>
      <c r="I36" s="24"/>
      <c r="J36" s="24"/>
      <c r="K36" s="32"/>
    </row>
    <row r="37" spans="1:11" ht="222.05" customHeight="1">
      <c r="A37" s="31">
        <v>17.100000000000001</v>
      </c>
      <c r="B37" s="380" t="s">
        <v>173</v>
      </c>
      <c r="C37" s="381" t="s">
        <v>173</v>
      </c>
      <c r="D37" s="382" t="s">
        <v>173</v>
      </c>
      <c r="E37" s="383" t="s">
        <v>174</v>
      </c>
      <c r="F37" s="384" t="s">
        <v>174</v>
      </c>
      <c r="G37" s="24" t="s">
        <v>141</v>
      </c>
      <c r="H37" s="24"/>
      <c r="I37" s="24"/>
      <c r="J37" s="24"/>
      <c r="K37" s="32"/>
    </row>
    <row r="38" spans="1:11" ht="222.05" customHeight="1">
      <c r="A38" s="31">
        <v>17.2</v>
      </c>
      <c r="B38" s="380" t="s">
        <v>175</v>
      </c>
      <c r="C38" s="381" t="s">
        <v>175</v>
      </c>
      <c r="D38" s="382" t="s">
        <v>175</v>
      </c>
      <c r="E38" s="383" t="s">
        <v>176</v>
      </c>
      <c r="F38" s="384" t="s">
        <v>176</v>
      </c>
      <c r="G38" s="24" t="s">
        <v>141</v>
      </c>
      <c r="H38" s="24"/>
      <c r="I38" s="24"/>
      <c r="J38" s="24"/>
      <c r="K38" s="32"/>
    </row>
    <row r="39" spans="1:11" ht="222.05" customHeight="1">
      <c r="A39" s="31">
        <v>17.3</v>
      </c>
      <c r="B39" s="380" t="s">
        <v>177</v>
      </c>
      <c r="C39" s="381" t="s">
        <v>177</v>
      </c>
      <c r="D39" s="382" t="s">
        <v>177</v>
      </c>
      <c r="E39" s="383" t="s">
        <v>178</v>
      </c>
      <c r="F39" s="384" t="s">
        <v>178</v>
      </c>
      <c r="G39" s="24" t="s">
        <v>141</v>
      </c>
      <c r="H39" s="30">
        <f>+K94</f>
        <v>27</v>
      </c>
      <c r="I39" s="24"/>
      <c r="J39" s="24"/>
      <c r="K39" s="32"/>
    </row>
    <row r="40" spans="1:11" ht="300.8" customHeight="1">
      <c r="A40" s="31">
        <v>18</v>
      </c>
      <c r="B40" s="380" t="s">
        <v>179</v>
      </c>
      <c r="C40" s="381" t="s">
        <v>179</v>
      </c>
      <c r="D40" s="382" t="s">
        <v>179</v>
      </c>
      <c r="E40" s="383" t="s">
        <v>180</v>
      </c>
      <c r="F40" s="384" t="s">
        <v>180</v>
      </c>
      <c r="G40" s="24" t="s">
        <v>141</v>
      </c>
      <c r="H40" s="30">
        <f>+K99</f>
        <v>1</v>
      </c>
      <c r="I40" s="24"/>
      <c r="J40" s="24"/>
      <c r="K40" s="32"/>
    </row>
    <row r="41" spans="1:11" ht="99" customHeight="1">
      <c r="A41" s="31">
        <v>19</v>
      </c>
      <c r="B41" s="380" t="s">
        <v>181</v>
      </c>
      <c r="C41" s="381" t="s">
        <v>181</v>
      </c>
      <c r="D41" s="382" t="s">
        <v>181</v>
      </c>
      <c r="E41" s="383" t="s">
        <v>182</v>
      </c>
      <c r="F41" s="384" t="s">
        <v>182</v>
      </c>
      <c r="G41" s="24"/>
      <c r="H41" s="24"/>
      <c r="I41" s="24"/>
      <c r="J41" s="24"/>
      <c r="K41" s="32"/>
    </row>
    <row r="42" spans="1:11" ht="222.05" customHeight="1">
      <c r="A42" s="31">
        <v>19.100000000000001</v>
      </c>
      <c r="B42" s="380" t="s">
        <v>183</v>
      </c>
      <c r="C42" s="381" t="s">
        <v>183</v>
      </c>
      <c r="D42" s="382" t="s">
        <v>183</v>
      </c>
      <c r="E42" s="383" t="s">
        <v>184</v>
      </c>
      <c r="F42" s="384" t="s">
        <v>184</v>
      </c>
      <c r="G42" s="216" t="s">
        <v>156</v>
      </c>
      <c r="H42" s="217"/>
      <c r="I42" s="216"/>
      <c r="J42" s="216"/>
      <c r="K42" s="218"/>
    </row>
    <row r="43" spans="1:11" ht="222.05" customHeight="1">
      <c r="A43" s="31">
        <v>19.2</v>
      </c>
      <c r="B43" s="380" t="s">
        <v>185</v>
      </c>
      <c r="C43" s="381" t="s">
        <v>185</v>
      </c>
      <c r="D43" s="382" t="s">
        <v>185</v>
      </c>
      <c r="E43" s="383" t="s">
        <v>186</v>
      </c>
      <c r="F43" s="384" t="s">
        <v>186</v>
      </c>
      <c r="G43" s="69" t="s">
        <v>156</v>
      </c>
      <c r="H43" s="70">
        <v>0</v>
      </c>
      <c r="I43" s="69"/>
      <c r="J43" s="69"/>
      <c r="K43" s="221"/>
    </row>
    <row r="44" spans="1:11" ht="222.05" customHeight="1">
      <c r="A44" s="31">
        <v>19.3</v>
      </c>
      <c r="B44" s="380" t="s">
        <v>187</v>
      </c>
      <c r="C44" s="381" t="s">
        <v>187</v>
      </c>
      <c r="D44" s="382" t="s">
        <v>187</v>
      </c>
      <c r="E44" s="383" t="s">
        <v>188</v>
      </c>
      <c r="F44" s="384" t="s">
        <v>188</v>
      </c>
      <c r="G44" s="69" t="s">
        <v>141</v>
      </c>
      <c r="H44" s="69"/>
      <c r="I44" s="69"/>
      <c r="J44" s="69"/>
      <c r="K44" s="221"/>
    </row>
    <row r="45" spans="1:11" ht="135" customHeight="1">
      <c r="A45" s="31">
        <v>20</v>
      </c>
      <c r="B45" s="380" t="s">
        <v>189</v>
      </c>
      <c r="C45" s="381" t="s">
        <v>189</v>
      </c>
      <c r="D45" s="382" t="s">
        <v>189</v>
      </c>
      <c r="E45" s="383" t="s">
        <v>190</v>
      </c>
      <c r="F45" s="384" t="s">
        <v>190</v>
      </c>
      <c r="G45" s="219" t="s">
        <v>141</v>
      </c>
      <c r="H45" s="219"/>
      <c r="I45" s="219"/>
      <c r="J45" s="219"/>
      <c r="K45" s="220"/>
    </row>
    <row r="46" spans="1:11" ht="222.05" customHeight="1">
      <c r="A46" s="31">
        <v>21</v>
      </c>
      <c r="B46" s="380" t="s">
        <v>191</v>
      </c>
      <c r="C46" s="381" t="s">
        <v>191</v>
      </c>
      <c r="D46" s="382" t="s">
        <v>191</v>
      </c>
      <c r="E46" s="383" t="s">
        <v>192</v>
      </c>
      <c r="F46" s="384" t="s">
        <v>192</v>
      </c>
      <c r="G46" s="24" t="s">
        <v>141</v>
      </c>
      <c r="H46" s="30"/>
      <c r="I46" s="24"/>
      <c r="J46" s="24"/>
      <c r="K46" s="32"/>
    </row>
    <row r="47" spans="1:11" ht="222.05" customHeight="1">
      <c r="A47" s="31">
        <v>22</v>
      </c>
      <c r="B47" s="380" t="s">
        <v>193</v>
      </c>
      <c r="C47" s="381" t="s">
        <v>193</v>
      </c>
      <c r="D47" s="382" t="s">
        <v>193</v>
      </c>
      <c r="E47" s="383" t="s">
        <v>194</v>
      </c>
      <c r="F47" s="384" t="s">
        <v>194</v>
      </c>
      <c r="G47" s="24" t="s">
        <v>156</v>
      </c>
      <c r="H47" s="30"/>
      <c r="I47" s="24"/>
      <c r="J47" s="24"/>
      <c r="K47" s="32"/>
    </row>
    <row r="48" spans="1:11" ht="222.05" customHeight="1">
      <c r="A48" s="31">
        <v>23</v>
      </c>
      <c r="B48" s="380" t="s">
        <v>195</v>
      </c>
      <c r="C48" s="381" t="s">
        <v>195</v>
      </c>
      <c r="D48" s="382" t="s">
        <v>195</v>
      </c>
      <c r="E48" s="383" t="s">
        <v>196</v>
      </c>
      <c r="F48" s="384" t="s">
        <v>196</v>
      </c>
      <c r="G48" s="24" t="s">
        <v>197</v>
      </c>
      <c r="H48" s="30"/>
      <c r="I48" s="24"/>
      <c r="J48" s="24"/>
      <c r="K48" s="32"/>
    </row>
    <row r="49" spans="1:11" ht="366.75" customHeight="1">
      <c r="A49" s="31">
        <v>24</v>
      </c>
      <c r="B49" s="386" t="s">
        <v>106</v>
      </c>
      <c r="C49" s="387" t="s">
        <v>106</v>
      </c>
      <c r="D49" s="388" t="s">
        <v>106</v>
      </c>
      <c r="E49" s="383" t="s">
        <v>55</v>
      </c>
      <c r="F49" s="384" t="s">
        <v>55</v>
      </c>
      <c r="G49" s="24" t="s">
        <v>56</v>
      </c>
      <c r="H49" s="30"/>
      <c r="I49" s="24"/>
      <c r="J49" s="24"/>
      <c r="K49" s="32"/>
    </row>
    <row r="50" spans="1:11" ht="222.05" customHeight="1">
      <c r="A50" s="31">
        <v>25</v>
      </c>
      <c r="B50" s="386" t="s">
        <v>198</v>
      </c>
      <c r="C50" s="387" t="s">
        <v>198</v>
      </c>
      <c r="D50" s="388" t="s">
        <v>198</v>
      </c>
      <c r="E50" s="383" t="s">
        <v>199</v>
      </c>
      <c r="F50" s="384" t="s">
        <v>199</v>
      </c>
      <c r="G50" s="24" t="s">
        <v>197</v>
      </c>
      <c r="H50" s="30"/>
      <c r="I50" s="24"/>
      <c r="J50" s="24"/>
      <c r="K50" s="32"/>
    </row>
    <row r="51" spans="1:11" ht="222.05" customHeight="1">
      <c r="A51" s="31">
        <v>26</v>
      </c>
      <c r="B51" s="380" t="s">
        <v>200</v>
      </c>
      <c r="C51" s="381" t="s">
        <v>200</v>
      </c>
      <c r="D51" s="382" t="s">
        <v>200</v>
      </c>
      <c r="E51" s="383" t="s">
        <v>201</v>
      </c>
      <c r="F51" s="384" t="s">
        <v>201</v>
      </c>
      <c r="G51" s="24" t="s">
        <v>45</v>
      </c>
      <c r="H51" s="24"/>
      <c r="I51" s="24"/>
      <c r="J51" s="24"/>
      <c r="K51" s="32"/>
    </row>
    <row r="52" spans="1:11" ht="222.05" customHeight="1">
      <c r="A52" s="31">
        <v>27</v>
      </c>
      <c r="B52" s="380" t="s">
        <v>202</v>
      </c>
      <c r="C52" s="381" t="s">
        <v>202</v>
      </c>
      <c r="D52" s="382" t="s">
        <v>202</v>
      </c>
      <c r="E52" s="383" t="s">
        <v>203</v>
      </c>
      <c r="F52" s="384" t="s">
        <v>203</v>
      </c>
      <c r="G52" s="24" t="s">
        <v>54</v>
      </c>
      <c r="H52" s="30"/>
      <c r="I52" s="24"/>
      <c r="J52" s="24"/>
      <c r="K52" s="32"/>
    </row>
    <row r="53" spans="1:11" ht="340.55" customHeight="1">
      <c r="A53" s="31">
        <v>28</v>
      </c>
      <c r="B53" s="380" t="s">
        <v>204</v>
      </c>
      <c r="C53" s="381" t="s">
        <v>204</v>
      </c>
      <c r="D53" s="382" t="s">
        <v>204</v>
      </c>
      <c r="E53" s="383" t="s">
        <v>205</v>
      </c>
      <c r="F53" s="384" t="s">
        <v>205</v>
      </c>
      <c r="G53" s="24" t="s">
        <v>38</v>
      </c>
      <c r="H53" s="30"/>
      <c r="I53" s="24"/>
      <c r="J53" s="24"/>
      <c r="K53" s="32"/>
    </row>
    <row r="54" spans="1:11" ht="222.05" customHeight="1">
      <c r="A54" s="31">
        <v>29</v>
      </c>
      <c r="B54" s="380" t="s">
        <v>206</v>
      </c>
      <c r="C54" s="381" t="s">
        <v>206</v>
      </c>
      <c r="D54" s="382" t="s">
        <v>206</v>
      </c>
      <c r="E54" s="383" t="s">
        <v>207</v>
      </c>
      <c r="F54" s="384" t="s">
        <v>207</v>
      </c>
      <c r="G54" s="24" t="s">
        <v>38</v>
      </c>
      <c r="H54" s="24"/>
      <c r="I54" s="24"/>
      <c r="J54" s="24"/>
      <c r="K54" s="32"/>
    </row>
    <row r="55" spans="1:11" ht="118.5" customHeight="1">
      <c r="A55" s="31">
        <v>30</v>
      </c>
      <c r="B55" s="380" t="s">
        <v>208</v>
      </c>
      <c r="C55" s="381" t="s">
        <v>208</v>
      </c>
      <c r="D55" s="382" t="s">
        <v>208</v>
      </c>
      <c r="E55" s="383" t="s">
        <v>209</v>
      </c>
      <c r="F55" s="384" t="s">
        <v>209</v>
      </c>
      <c r="G55" s="24" t="s">
        <v>38</v>
      </c>
      <c r="H55" s="30"/>
      <c r="I55" s="24"/>
      <c r="J55" s="24"/>
      <c r="K55" s="32"/>
    </row>
    <row r="56" spans="1:11" ht="222.05" customHeight="1">
      <c r="A56" s="31">
        <v>31</v>
      </c>
      <c r="B56" s="380" t="s">
        <v>210</v>
      </c>
      <c r="C56" s="381" t="s">
        <v>210</v>
      </c>
      <c r="D56" s="382" t="s">
        <v>210</v>
      </c>
      <c r="E56" s="383" t="s">
        <v>211</v>
      </c>
      <c r="F56" s="384" t="s">
        <v>211</v>
      </c>
      <c r="G56" s="24" t="s">
        <v>38</v>
      </c>
      <c r="H56" s="24"/>
      <c r="I56" s="24"/>
      <c r="J56" s="24"/>
      <c r="K56" s="32"/>
    </row>
    <row r="57" spans="1:11" ht="143.19999999999999" customHeight="1">
      <c r="A57" s="31">
        <v>32</v>
      </c>
      <c r="B57" s="380" t="s">
        <v>212</v>
      </c>
      <c r="C57" s="381" t="s">
        <v>212</v>
      </c>
      <c r="D57" s="382" t="s">
        <v>212</v>
      </c>
      <c r="E57" s="383" t="s">
        <v>213</v>
      </c>
      <c r="F57" s="384" t="s">
        <v>213</v>
      </c>
      <c r="G57" s="24" t="s">
        <v>214</v>
      </c>
      <c r="H57" s="24"/>
      <c r="I57" s="24"/>
      <c r="J57" s="24"/>
      <c r="K57" s="32"/>
    </row>
    <row r="58" spans="1:11" ht="261" customHeight="1">
      <c r="A58" s="31">
        <v>33</v>
      </c>
      <c r="B58" s="380" t="s">
        <v>215</v>
      </c>
      <c r="C58" s="381" t="s">
        <v>215</v>
      </c>
      <c r="D58" s="382" t="s">
        <v>215</v>
      </c>
      <c r="E58" s="383" t="s">
        <v>216</v>
      </c>
      <c r="F58" s="384" t="s">
        <v>216</v>
      </c>
      <c r="G58" s="24" t="s">
        <v>217</v>
      </c>
      <c r="H58" s="24"/>
      <c r="I58" s="24"/>
      <c r="J58" s="24"/>
      <c r="K58" s="32"/>
    </row>
    <row r="59" spans="1:11" ht="209.95" customHeight="1">
      <c r="A59" s="31">
        <v>34</v>
      </c>
      <c r="B59" s="380" t="s">
        <v>218</v>
      </c>
      <c r="C59" s="381" t="s">
        <v>218</v>
      </c>
      <c r="D59" s="382" t="s">
        <v>218</v>
      </c>
      <c r="E59" s="383" t="s">
        <v>219</v>
      </c>
      <c r="F59" s="384" t="s">
        <v>219</v>
      </c>
      <c r="G59" s="24" t="s">
        <v>220</v>
      </c>
      <c r="H59" s="24"/>
      <c r="I59" s="24"/>
      <c r="J59" s="24"/>
      <c r="K59" s="32"/>
    </row>
    <row r="60" spans="1:11" ht="209.3" customHeight="1">
      <c r="A60" s="31">
        <v>35</v>
      </c>
      <c r="B60" s="380" t="s">
        <v>218</v>
      </c>
      <c r="C60" s="381" t="s">
        <v>218</v>
      </c>
      <c r="D60" s="382" t="s">
        <v>218</v>
      </c>
      <c r="E60" s="383" t="s">
        <v>221</v>
      </c>
      <c r="F60" s="384" t="s">
        <v>221</v>
      </c>
      <c r="G60" s="24" t="s">
        <v>156</v>
      </c>
      <c r="H60" s="24"/>
      <c r="I60" s="24"/>
      <c r="J60" s="24"/>
      <c r="K60" s="32"/>
    </row>
    <row r="61" spans="1:11" ht="398.3" customHeight="1">
      <c r="A61" s="31">
        <v>36</v>
      </c>
      <c r="B61" s="380" t="s">
        <v>222</v>
      </c>
      <c r="C61" s="381" t="s">
        <v>222</v>
      </c>
      <c r="D61" s="382" t="s">
        <v>222</v>
      </c>
      <c r="E61" s="383" t="s">
        <v>223</v>
      </c>
      <c r="F61" s="384" t="s">
        <v>223</v>
      </c>
      <c r="G61" s="24" t="s">
        <v>224</v>
      </c>
      <c r="H61" s="24"/>
      <c r="I61" s="24"/>
      <c r="J61" s="24"/>
      <c r="K61" s="32"/>
    </row>
    <row r="62" spans="1:11" ht="238.6" customHeight="1">
      <c r="A62" s="31">
        <v>37</v>
      </c>
      <c r="B62" s="380" t="s">
        <v>225</v>
      </c>
      <c r="C62" s="381" t="s">
        <v>225</v>
      </c>
      <c r="D62" s="382" t="s">
        <v>225</v>
      </c>
      <c r="E62" s="383" t="s">
        <v>226</v>
      </c>
      <c r="F62" s="384" t="s">
        <v>226</v>
      </c>
      <c r="G62" s="24" t="s">
        <v>227</v>
      </c>
      <c r="H62" s="24"/>
      <c r="I62" s="24"/>
      <c r="J62" s="24"/>
      <c r="K62" s="32"/>
    </row>
    <row r="63" spans="1:11" ht="142.55000000000001" customHeight="1">
      <c r="A63" s="31">
        <v>38</v>
      </c>
      <c r="B63" s="380" t="s">
        <v>228</v>
      </c>
      <c r="C63" s="381" t="s">
        <v>228</v>
      </c>
      <c r="D63" s="382" t="s">
        <v>228</v>
      </c>
      <c r="E63" s="383" t="s">
        <v>229</v>
      </c>
      <c r="F63" s="384" t="s">
        <v>229</v>
      </c>
      <c r="G63" s="24"/>
      <c r="H63" s="24"/>
      <c r="I63" s="24"/>
      <c r="J63" s="24"/>
      <c r="K63" s="32"/>
    </row>
    <row r="64" spans="1:11" ht="115.55" customHeight="1">
      <c r="A64" s="31">
        <v>38.1</v>
      </c>
      <c r="B64" s="380" t="s">
        <v>230</v>
      </c>
      <c r="C64" s="381" t="s">
        <v>230</v>
      </c>
      <c r="D64" s="382" t="s">
        <v>230</v>
      </c>
      <c r="E64" s="383" t="s">
        <v>231</v>
      </c>
      <c r="F64" s="384" t="s">
        <v>231</v>
      </c>
      <c r="G64" s="24" t="s">
        <v>144</v>
      </c>
      <c r="H64" s="24"/>
      <c r="I64" s="24"/>
      <c r="J64" s="24"/>
      <c r="K64" s="32"/>
    </row>
    <row r="65" spans="1:12" ht="132.05000000000001" customHeight="1">
      <c r="A65" s="31">
        <v>38.200000000000003</v>
      </c>
      <c r="B65" s="380" t="s">
        <v>232</v>
      </c>
      <c r="C65" s="381" t="s">
        <v>232</v>
      </c>
      <c r="D65" s="382" t="s">
        <v>232</v>
      </c>
      <c r="E65" s="383" t="s">
        <v>233</v>
      </c>
      <c r="F65" s="384" t="s">
        <v>233</v>
      </c>
      <c r="G65" s="24" t="s">
        <v>45</v>
      </c>
      <c r="H65" s="24"/>
      <c r="I65" s="24"/>
      <c r="J65" s="24"/>
      <c r="K65" s="32"/>
    </row>
    <row r="66" spans="1:12" ht="222.05" customHeight="1">
      <c r="A66" s="31">
        <v>38.299999999999997</v>
      </c>
      <c r="B66" s="380" t="s">
        <v>234</v>
      </c>
      <c r="C66" s="381" t="s">
        <v>234</v>
      </c>
      <c r="D66" s="382" t="s">
        <v>234</v>
      </c>
      <c r="E66" s="383" t="s">
        <v>229</v>
      </c>
      <c r="F66" s="384" t="s">
        <v>229</v>
      </c>
      <c r="G66" s="24" t="s">
        <v>144</v>
      </c>
      <c r="H66" s="24"/>
      <c r="I66" s="24"/>
      <c r="J66" s="24"/>
      <c r="K66" s="32"/>
    </row>
    <row r="67" spans="1:12" ht="163.5" customHeight="1">
      <c r="A67" s="31">
        <v>38.4</v>
      </c>
      <c r="B67" s="380" t="s">
        <v>235</v>
      </c>
      <c r="C67" s="381" t="s">
        <v>235</v>
      </c>
      <c r="D67" s="382" t="s">
        <v>235</v>
      </c>
      <c r="E67" s="383" t="s">
        <v>236</v>
      </c>
      <c r="F67" s="384" t="s">
        <v>236</v>
      </c>
      <c r="G67" s="24" t="s">
        <v>45</v>
      </c>
      <c r="H67" s="24"/>
      <c r="I67" s="24"/>
      <c r="J67" s="24"/>
      <c r="K67" s="32"/>
    </row>
    <row r="68" spans="1:12" ht="129.80000000000001" customHeight="1">
      <c r="A68" s="31">
        <v>39</v>
      </c>
      <c r="B68" s="380" t="s">
        <v>237</v>
      </c>
      <c r="C68" s="381" t="s">
        <v>237</v>
      </c>
      <c r="D68" s="382" t="s">
        <v>237</v>
      </c>
      <c r="E68" s="383" t="s">
        <v>238</v>
      </c>
      <c r="F68" s="384" t="s">
        <v>238</v>
      </c>
      <c r="G68" s="24" t="s">
        <v>144</v>
      </c>
      <c r="H68" s="24"/>
      <c r="I68" s="24"/>
      <c r="J68" s="24"/>
      <c r="K68" s="32"/>
    </row>
    <row r="69" spans="1:12" ht="159.75" customHeight="1">
      <c r="A69" s="31">
        <v>40</v>
      </c>
      <c r="B69" s="380" t="s">
        <v>239</v>
      </c>
      <c r="C69" s="381" t="s">
        <v>239</v>
      </c>
      <c r="D69" s="382" t="s">
        <v>239</v>
      </c>
      <c r="E69" s="383" t="s">
        <v>240</v>
      </c>
      <c r="F69" s="384" t="s">
        <v>240</v>
      </c>
      <c r="G69" s="24" t="s">
        <v>214</v>
      </c>
      <c r="H69" s="24"/>
      <c r="I69" s="24"/>
      <c r="J69" s="24"/>
      <c r="K69" s="32"/>
    </row>
    <row r="70" spans="1:12" ht="189.85" customHeight="1">
      <c r="A70" s="31">
        <v>41</v>
      </c>
      <c r="B70" s="380" t="s">
        <v>241</v>
      </c>
      <c r="C70" s="381" t="s">
        <v>241</v>
      </c>
      <c r="D70" s="382" t="s">
        <v>241</v>
      </c>
      <c r="E70" s="383" t="s">
        <v>242</v>
      </c>
      <c r="F70" s="384" t="s">
        <v>242</v>
      </c>
      <c r="G70" s="24" t="s">
        <v>144</v>
      </c>
      <c r="H70" s="30"/>
      <c r="I70" s="24"/>
      <c r="J70" s="24"/>
      <c r="K70" s="32"/>
    </row>
    <row r="71" spans="1:12" ht="96.75" customHeight="1">
      <c r="A71" s="31">
        <v>41.1</v>
      </c>
      <c r="B71" s="380" t="s">
        <v>243</v>
      </c>
      <c r="C71" s="381" t="s">
        <v>243</v>
      </c>
      <c r="D71" s="382" t="s">
        <v>243</v>
      </c>
      <c r="E71" s="383" t="s">
        <v>244</v>
      </c>
      <c r="F71" s="384" t="s">
        <v>244</v>
      </c>
      <c r="G71" s="24" t="s">
        <v>245</v>
      </c>
      <c r="H71" s="30"/>
      <c r="I71" s="24"/>
      <c r="J71" s="24"/>
      <c r="K71" s="32"/>
    </row>
    <row r="72" spans="1:12" ht="179.2" customHeight="1">
      <c r="A72" s="31">
        <v>42</v>
      </c>
      <c r="B72" s="380" t="s">
        <v>246</v>
      </c>
      <c r="C72" s="381" t="s">
        <v>246</v>
      </c>
      <c r="D72" s="382" t="s">
        <v>246</v>
      </c>
      <c r="E72" s="383" t="s">
        <v>247</v>
      </c>
      <c r="F72" s="384" t="s">
        <v>247</v>
      </c>
      <c r="G72" s="24" t="s">
        <v>141</v>
      </c>
      <c r="H72" s="30"/>
      <c r="I72" s="24"/>
      <c r="J72" s="24"/>
      <c r="K72" s="32"/>
    </row>
    <row r="73" spans="1:12" ht="141.75" customHeight="1">
      <c r="A73" s="31">
        <v>43</v>
      </c>
      <c r="B73" s="380" t="s">
        <v>248</v>
      </c>
      <c r="C73" s="381" t="s">
        <v>248</v>
      </c>
      <c r="D73" s="382" t="s">
        <v>248</v>
      </c>
      <c r="E73" s="383" t="s">
        <v>249</v>
      </c>
      <c r="F73" s="384" t="s">
        <v>249</v>
      </c>
      <c r="G73" s="24" t="s">
        <v>38</v>
      </c>
      <c r="H73" s="30"/>
      <c r="I73" s="24"/>
      <c r="J73" s="24"/>
      <c r="K73" s="32"/>
    </row>
    <row r="74" spans="1:12" ht="146.94999999999999" customHeight="1">
      <c r="A74" s="31">
        <v>44</v>
      </c>
      <c r="B74" s="380" t="s">
        <v>250</v>
      </c>
      <c r="C74" s="381" t="s">
        <v>250</v>
      </c>
      <c r="D74" s="382" t="s">
        <v>250</v>
      </c>
      <c r="E74" s="383" t="s">
        <v>251</v>
      </c>
      <c r="F74" s="384" t="s">
        <v>251</v>
      </c>
      <c r="G74" s="24" t="s">
        <v>156</v>
      </c>
      <c r="H74" s="24"/>
      <c r="I74" s="24"/>
      <c r="J74" s="24"/>
      <c r="K74" s="32"/>
    </row>
    <row r="75" spans="1:12" ht="15.75">
      <c r="A75" s="31">
        <v>45</v>
      </c>
      <c r="B75" s="380" t="s">
        <v>252</v>
      </c>
      <c r="C75" s="381" t="s">
        <v>252</v>
      </c>
      <c r="D75" s="382" t="s">
        <v>252</v>
      </c>
      <c r="E75" s="383" t="s">
        <v>253</v>
      </c>
      <c r="F75" s="384" t="s">
        <v>253</v>
      </c>
      <c r="G75" s="24" t="s">
        <v>141</v>
      </c>
      <c r="H75" s="24"/>
      <c r="I75" s="24"/>
      <c r="J75" s="24"/>
      <c r="K75" s="32"/>
    </row>
    <row r="76" spans="1:12" ht="15.75">
      <c r="A76" s="195">
        <v>46</v>
      </c>
      <c r="B76" s="488" t="s">
        <v>490</v>
      </c>
      <c r="C76" s="489"/>
      <c r="D76" s="490"/>
      <c r="E76" s="491" t="s">
        <v>490</v>
      </c>
      <c r="F76" s="492"/>
      <c r="G76" s="196" t="s">
        <v>141</v>
      </c>
      <c r="H76" s="197">
        <f>K89</f>
        <v>3</v>
      </c>
      <c r="I76" s="196"/>
      <c r="J76" s="196"/>
      <c r="K76" s="198"/>
    </row>
    <row r="77" spans="1:12">
      <c r="A77" s="33"/>
      <c r="B77" s="33"/>
      <c r="C77" s="33"/>
      <c r="F77" s="33"/>
      <c r="G77" s="33"/>
      <c r="H77" s="33"/>
      <c r="I77" s="33"/>
      <c r="J77" s="33"/>
      <c r="K77" s="33"/>
    </row>
    <row r="78" spans="1:12" ht="15.75">
      <c r="A78" s="397" t="s">
        <v>57</v>
      </c>
      <c r="B78" s="397"/>
      <c r="C78" s="397"/>
      <c r="D78" s="397"/>
      <c r="E78" s="397"/>
      <c r="F78" s="397"/>
      <c r="G78" s="397"/>
      <c r="H78" s="397"/>
      <c r="I78" s="397"/>
      <c r="J78" s="397"/>
      <c r="K78" s="398"/>
      <c r="L78" s="106"/>
    </row>
    <row r="79" spans="1:12" ht="15.75" thickBot="1">
      <c r="A79" s="399" t="s">
        <v>0</v>
      </c>
      <c r="B79" s="399"/>
      <c r="C79" s="399"/>
      <c r="D79" s="50" t="s">
        <v>58</v>
      </c>
      <c r="E79" s="50"/>
      <c r="F79" s="50" t="s">
        <v>50</v>
      </c>
      <c r="G79" s="50" t="s">
        <v>59</v>
      </c>
      <c r="H79" s="50" t="s">
        <v>60</v>
      </c>
      <c r="I79" s="50" t="s">
        <v>61</v>
      </c>
      <c r="J79" s="50"/>
      <c r="K79" s="107" t="s">
        <v>51</v>
      </c>
      <c r="L79" s="56"/>
    </row>
    <row r="80" spans="1:12" ht="16.55" customHeight="1">
      <c r="A80" s="395" t="s">
        <v>109</v>
      </c>
      <c r="B80" s="396"/>
      <c r="C80" s="396"/>
      <c r="D80" s="52"/>
      <c r="E80" s="52"/>
      <c r="F80" s="53"/>
      <c r="G80" s="54"/>
      <c r="H80" s="54"/>
      <c r="I80" s="54"/>
      <c r="J80" s="54"/>
      <c r="K80" s="108"/>
      <c r="L80" s="56"/>
    </row>
    <row r="81" spans="1:16">
      <c r="A81" s="389" t="s">
        <v>64</v>
      </c>
      <c r="B81" s="390"/>
      <c r="C81" s="390"/>
      <c r="D81" s="55"/>
      <c r="E81" s="55"/>
      <c r="F81" s="56"/>
      <c r="G81" s="57"/>
      <c r="H81" s="57"/>
      <c r="I81" s="57"/>
      <c r="J81" s="57"/>
      <c r="K81" s="109">
        <f>I13</f>
        <v>1</v>
      </c>
      <c r="L81" s="56"/>
    </row>
    <row r="82" spans="1:16">
      <c r="A82" s="389" t="s">
        <v>62</v>
      </c>
      <c r="B82" s="390"/>
      <c r="C82" s="390"/>
      <c r="D82" s="55"/>
      <c r="E82" s="55"/>
      <c r="F82" s="56"/>
      <c r="G82" s="57"/>
      <c r="H82" s="57"/>
      <c r="I82" s="57"/>
      <c r="J82" s="57"/>
      <c r="K82" s="33"/>
      <c r="L82" s="56"/>
    </row>
    <row r="83" spans="1:16">
      <c r="A83" s="391"/>
      <c r="B83" s="392"/>
      <c r="C83" s="392"/>
      <c r="D83" s="56"/>
      <c r="E83" s="55"/>
      <c r="F83" s="56"/>
      <c r="G83" s="57"/>
      <c r="H83" s="57"/>
      <c r="I83" s="57"/>
      <c r="J83" s="57"/>
      <c r="K83" s="109">
        <f>SUM(K81:K82)</f>
        <v>1</v>
      </c>
      <c r="L83" s="56"/>
    </row>
    <row r="84" spans="1:16" ht="15.75" thickBot="1">
      <c r="A84" s="393" t="s">
        <v>63</v>
      </c>
      <c r="B84" s="394"/>
      <c r="C84" s="394"/>
      <c r="D84" s="58"/>
      <c r="E84" s="58"/>
      <c r="F84" s="59" t="s">
        <v>98</v>
      </c>
      <c r="G84" s="60"/>
      <c r="H84" s="60"/>
      <c r="I84" s="60"/>
      <c r="J84" s="60"/>
      <c r="K84" s="110">
        <f>ROUNDUP(K83,0)</f>
        <v>1</v>
      </c>
      <c r="L84" s="56"/>
    </row>
    <row r="85" spans="1:16">
      <c r="A85" s="495" t="s">
        <v>651</v>
      </c>
      <c r="B85" s="496"/>
      <c r="C85" s="496"/>
      <c r="D85" s="199"/>
      <c r="E85" s="199"/>
      <c r="F85" s="200"/>
      <c r="G85" s="201"/>
      <c r="H85" s="201"/>
      <c r="I85" s="201"/>
      <c r="J85" s="201"/>
      <c r="K85" s="202"/>
      <c r="L85" s="497"/>
      <c r="M85" s="203"/>
      <c r="N85" s="203"/>
      <c r="O85" s="203"/>
      <c r="P85" s="203"/>
    </row>
    <row r="86" spans="1:16">
      <c r="A86" s="498" t="s">
        <v>64</v>
      </c>
      <c r="B86" s="499"/>
      <c r="C86" s="499"/>
      <c r="D86" s="204"/>
      <c r="E86" s="204"/>
      <c r="F86" s="205"/>
      <c r="G86" s="206"/>
      <c r="H86" s="206"/>
      <c r="I86" s="206"/>
      <c r="J86" s="206"/>
      <c r="K86" s="207">
        <f>I14</f>
        <v>3</v>
      </c>
      <c r="L86" s="497"/>
      <c r="M86" s="203"/>
      <c r="N86" s="203"/>
      <c r="O86" s="203"/>
      <c r="P86" s="203"/>
    </row>
    <row r="87" spans="1:16">
      <c r="A87" s="498" t="s">
        <v>62</v>
      </c>
      <c r="B87" s="499"/>
      <c r="C87" s="499"/>
      <c r="D87" s="204"/>
      <c r="E87" s="204"/>
      <c r="F87" s="205"/>
      <c r="G87" s="206"/>
      <c r="H87" s="206"/>
      <c r="I87" s="206"/>
      <c r="J87" s="206"/>
      <c r="K87" s="207"/>
      <c r="L87" s="497"/>
      <c r="M87" s="203"/>
      <c r="N87" s="203"/>
      <c r="O87" s="203"/>
      <c r="P87" s="203"/>
    </row>
    <row r="88" spans="1:16">
      <c r="A88" s="500"/>
      <c r="B88" s="501"/>
      <c r="C88" s="501"/>
      <c r="D88" s="205"/>
      <c r="E88" s="204"/>
      <c r="F88" s="205"/>
      <c r="G88" s="206"/>
      <c r="H88" s="206"/>
      <c r="I88" s="206"/>
      <c r="J88" s="206"/>
      <c r="K88" s="207">
        <f>K86+K87</f>
        <v>3</v>
      </c>
      <c r="L88" s="497"/>
      <c r="M88" s="203"/>
      <c r="N88" s="203"/>
      <c r="O88" s="203"/>
      <c r="P88" s="203"/>
    </row>
    <row r="89" spans="1:16" ht="15.75" thickBot="1">
      <c r="A89" s="493" t="s">
        <v>63</v>
      </c>
      <c r="B89" s="494"/>
      <c r="C89" s="494"/>
      <c r="D89" s="208"/>
      <c r="E89" s="208"/>
      <c r="F89" s="209" t="s">
        <v>38</v>
      </c>
      <c r="G89" s="210"/>
      <c r="H89" s="210"/>
      <c r="I89" s="210"/>
      <c r="J89" s="210"/>
      <c r="K89" s="212">
        <f>ROUNDUP(K88,0)</f>
        <v>3</v>
      </c>
      <c r="L89" s="497"/>
      <c r="M89" s="203"/>
      <c r="N89" s="203"/>
      <c r="O89" s="203"/>
      <c r="P89" s="203"/>
    </row>
    <row r="90" spans="1:16">
      <c r="A90" s="395" t="s">
        <v>602</v>
      </c>
      <c r="B90" s="396"/>
      <c r="C90" s="396"/>
      <c r="D90" s="52"/>
      <c r="E90" s="52"/>
      <c r="F90" s="53"/>
      <c r="G90" s="54"/>
      <c r="H90" s="54"/>
      <c r="I90" s="54"/>
      <c r="J90" s="54"/>
      <c r="K90" s="64"/>
    </row>
    <row r="91" spans="1:16">
      <c r="A91" s="389" t="s">
        <v>64</v>
      </c>
      <c r="B91" s="390"/>
      <c r="C91" s="390"/>
      <c r="D91" s="55"/>
      <c r="E91" s="55"/>
      <c r="F91" s="56"/>
      <c r="G91" s="57"/>
      <c r="H91" s="57"/>
      <c r="I91" s="57"/>
      <c r="J91" s="57"/>
      <c r="K91" s="64">
        <f>+I15</f>
        <v>24</v>
      </c>
    </row>
    <row r="92" spans="1:16">
      <c r="A92" s="389" t="s">
        <v>62</v>
      </c>
      <c r="B92" s="390"/>
      <c r="C92" s="390"/>
      <c r="D92" s="55"/>
      <c r="E92" s="55"/>
      <c r="F92" s="56"/>
      <c r="G92" s="57"/>
      <c r="H92" s="57"/>
      <c r="I92" s="57"/>
      <c r="J92" s="57"/>
      <c r="K92" s="57">
        <f>K91*10%</f>
        <v>2.4000000000000004</v>
      </c>
    </row>
    <row r="93" spans="1:16">
      <c r="A93" s="391"/>
      <c r="B93" s="392"/>
      <c r="C93" s="392"/>
      <c r="D93" s="56"/>
      <c r="E93" s="55"/>
      <c r="F93" s="56"/>
      <c r="G93" s="57"/>
      <c r="H93" s="57"/>
      <c r="I93" s="57"/>
      <c r="J93" s="57"/>
      <c r="K93" s="64">
        <f>SUM(K91:K92)</f>
        <v>26.4</v>
      </c>
    </row>
    <row r="94" spans="1:16" ht="15.75" thickBot="1">
      <c r="A94" s="393" t="s">
        <v>63</v>
      </c>
      <c r="B94" s="394"/>
      <c r="C94" s="394"/>
      <c r="D94" s="58"/>
      <c r="E94" s="58"/>
      <c r="F94" s="59" t="s">
        <v>141</v>
      </c>
      <c r="G94" s="60"/>
      <c r="H94" s="60"/>
      <c r="I94" s="60"/>
      <c r="J94" s="60"/>
      <c r="K94" s="64">
        <f>ROUNDUP(K93,0)</f>
        <v>27</v>
      </c>
    </row>
    <row r="95" spans="1:16">
      <c r="A95" s="395" t="s">
        <v>674</v>
      </c>
      <c r="B95" s="396"/>
      <c r="C95" s="396"/>
      <c r="D95" s="52"/>
      <c r="E95" s="52"/>
      <c r="F95" s="53"/>
      <c r="G95" s="54"/>
      <c r="H95" s="54"/>
      <c r="I95" s="54"/>
      <c r="J95" s="54"/>
      <c r="K95" s="64"/>
    </row>
    <row r="96" spans="1:16">
      <c r="A96" s="389" t="s">
        <v>64</v>
      </c>
      <c r="B96" s="390"/>
      <c r="C96" s="390"/>
      <c r="D96" s="55"/>
      <c r="E96" s="55"/>
      <c r="F96" s="56"/>
      <c r="G96" s="57"/>
      <c r="H96" s="57"/>
      <c r="I96" s="57"/>
      <c r="J96" s="57"/>
      <c r="K96" s="64">
        <f>+I16</f>
        <v>1</v>
      </c>
    </row>
    <row r="97" spans="1:11">
      <c r="A97" s="389" t="s">
        <v>62</v>
      </c>
      <c r="B97" s="390"/>
      <c r="C97" s="390"/>
      <c r="D97" s="55"/>
      <c r="E97" s="55"/>
      <c r="F97" s="56"/>
      <c r="G97" s="57"/>
      <c r="H97" s="57"/>
      <c r="I97" s="57"/>
      <c r="J97" s="57"/>
      <c r="K97" s="57"/>
    </row>
    <row r="98" spans="1:11">
      <c r="A98" s="391"/>
      <c r="B98" s="392"/>
      <c r="C98" s="392"/>
      <c r="D98" s="56"/>
      <c r="E98" s="55"/>
      <c r="F98" s="56"/>
      <c r="G98" s="57"/>
      <c r="H98" s="57"/>
      <c r="I98" s="57"/>
      <c r="J98" s="57"/>
      <c r="K98" s="64">
        <f>SUM(K96:K97)</f>
        <v>1</v>
      </c>
    </row>
    <row r="99" spans="1:11" ht="15.75" thickBot="1">
      <c r="A99" s="393" t="s">
        <v>63</v>
      </c>
      <c r="B99" s="394"/>
      <c r="C99" s="394"/>
      <c r="D99" s="58"/>
      <c r="E99" s="58"/>
      <c r="F99" s="59" t="s">
        <v>141</v>
      </c>
      <c r="G99" s="60"/>
      <c r="H99" s="60"/>
      <c r="I99" s="60"/>
      <c r="J99" s="60"/>
      <c r="K99" s="64">
        <f>ROUNDUP(K98,0)</f>
        <v>1</v>
      </c>
    </row>
  </sheetData>
  <mergeCells count="151">
    <mergeCell ref="M2:N2"/>
    <mergeCell ref="B5:B6"/>
    <mergeCell ref="C5:C6"/>
    <mergeCell ref="D5:D6"/>
    <mergeCell ref="G5:I5"/>
    <mergeCell ref="J5:J6"/>
    <mergeCell ref="K5:K6"/>
    <mergeCell ref="L5:P5"/>
    <mergeCell ref="B20:D20"/>
    <mergeCell ref="E20:F20"/>
    <mergeCell ref="B21:D21"/>
    <mergeCell ref="E21:F21"/>
    <mergeCell ref="B22:D22"/>
    <mergeCell ref="E22:F22"/>
    <mergeCell ref="A7:K7"/>
    <mergeCell ref="A8:K8"/>
    <mergeCell ref="A10:K10"/>
    <mergeCell ref="A17:I17"/>
    <mergeCell ref="B19:D19"/>
    <mergeCell ref="E19:F19"/>
    <mergeCell ref="B26:D26"/>
    <mergeCell ref="E26:F26"/>
    <mergeCell ref="B27:D27"/>
    <mergeCell ref="E27:F27"/>
    <mergeCell ref="B28:D28"/>
    <mergeCell ref="E28:F28"/>
    <mergeCell ref="B23:D23"/>
    <mergeCell ref="E23:F23"/>
    <mergeCell ref="B24:D24"/>
    <mergeCell ref="E24:F24"/>
    <mergeCell ref="B25:D25"/>
    <mergeCell ref="E25:F25"/>
    <mergeCell ref="B32:D32"/>
    <mergeCell ref="E32:F32"/>
    <mergeCell ref="B33:D33"/>
    <mergeCell ref="E33:F33"/>
    <mergeCell ref="B34:D34"/>
    <mergeCell ref="E34:F34"/>
    <mergeCell ref="B29:D29"/>
    <mergeCell ref="E29:F29"/>
    <mergeCell ref="B30:D30"/>
    <mergeCell ref="E30:F30"/>
    <mergeCell ref="B31:D31"/>
    <mergeCell ref="E31:F31"/>
    <mergeCell ref="B38:D38"/>
    <mergeCell ref="E38:F38"/>
    <mergeCell ref="B39:D39"/>
    <mergeCell ref="E39:F39"/>
    <mergeCell ref="B40:D40"/>
    <mergeCell ref="E40:F40"/>
    <mergeCell ref="B35:D35"/>
    <mergeCell ref="E35:F35"/>
    <mergeCell ref="B36:D36"/>
    <mergeCell ref="E36:F36"/>
    <mergeCell ref="B37:D37"/>
    <mergeCell ref="E37:F37"/>
    <mergeCell ref="B44:D44"/>
    <mergeCell ref="E44:F44"/>
    <mergeCell ref="B45:D45"/>
    <mergeCell ref="E45:F45"/>
    <mergeCell ref="B46:D46"/>
    <mergeCell ref="E46:F46"/>
    <mergeCell ref="B41:D41"/>
    <mergeCell ref="E41:F41"/>
    <mergeCell ref="B42:D42"/>
    <mergeCell ref="E42:F42"/>
    <mergeCell ref="B43:D43"/>
    <mergeCell ref="E43:F43"/>
    <mergeCell ref="B50:D50"/>
    <mergeCell ref="E50:F50"/>
    <mergeCell ref="B51:D51"/>
    <mergeCell ref="E51:F51"/>
    <mergeCell ref="B52:D52"/>
    <mergeCell ref="E52:F52"/>
    <mergeCell ref="B47:D47"/>
    <mergeCell ref="E47:F47"/>
    <mergeCell ref="B48:D48"/>
    <mergeCell ref="E48:F48"/>
    <mergeCell ref="B49:D49"/>
    <mergeCell ref="E49:F49"/>
    <mergeCell ref="B56:D56"/>
    <mergeCell ref="E56:F56"/>
    <mergeCell ref="B57:D57"/>
    <mergeCell ref="E57:F57"/>
    <mergeCell ref="B58:D58"/>
    <mergeCell ref="E58:F58"/>
    <mergeCell ref="B53:D53"/>
    <mergeCell ref="E53:F53"/>
    <mergeCell ref="B54:D54"/>
    <mergeCell ref="E54:F54"/>
    <mergeCell ref="B55:D55"/>
    <mergeCell ref="E55:F55"/>
    <mergeCell ref="B62:D62"/>
    <mergeCell ref="E62:F62"/>
    <mergeCell ref="B63:D63"/>
    <mergeCell ref="E63:F63"/>
    <mergeCell ref="B64:D64"/>
    <mergeCell ref="E64:F64"/>
    <mergeCell ref="B59:D59"/>
    <mergeCell ref="E59:F59"/>
    <mergeCell ref="B60:D60"/>
    <mergeCell ref="E60:F60"/>
    <mergeCell ref="B61:D61"/>
    <mergeCell ref="E61:F61"/>
    <mergeCell ref="B68:D68"/>
    <mergeCell ref="E68:F68"/>
    <mergeCell ref="B69:D69"/>
    <mergeCell ref="E69:F69"/>
    <mergeCell ref="B70:D70"/>
    <mergeCell ref="E70:F70"/>
    <mergeCell ref="B65:D65"/>
    <mergeCell ref="E65:F65"/>
    <mergeCell ref="B66:D66"/>
    <mergeCell ref="E66:F66"/>
    <mergeCell ref="B67:D67"/>
    <mergeCell ref="E67:F67"/>
    <mergeCell ref="B74:D74"/>
    <mergeCell ref="E74:F74"/>
    <mergeCell ref="B75:D75"/>
    <mergeCell ref="E75:F75"/>
    <mergeCell ref="B76:D76"/>
    <mergeCell ref="E76:F76"/>
    <mergeCell ref="B71:D71"/>
    <mergeCell ref="E71:F71"/>
    <mergeCell ref="B72:D72"/>
    <mergeCell ref="E72:F72"/>
    <mergeCell ref="B73:D73"/>
    <mergeCell ref="E73:F73"/>
    <mergeCell ref="A84:C84"/>
    <mergeCell ref="A85:C85"/>
    <mergeCell ref="L85:L89"/>
    <mergeCell ref="A86:C86"/>
    <mergeCell ref="A87:C87"/>
    <mergeCell ref="A88:C88"/>
    <mergeCell ref="A89:C89"/>
    <mergeCell ref="A78:K78"/>
    <mergeCell ref="A79:C79"/>
    <mergeCell ref="A80:C80"/>
    <mergeCell ref="A81:C81"/>
    <mergeCell ref="A82:C82"/>
    <mergeCell ref="A83:C83"/>
    <mergeCell ref="A96:C96"/>
    <mergeCell ref="A97:C97"/>
    <mergeCell ref="A98:C98"/>
    <mergeCell ref="A99:C99"/>
    <mergeCell ref="A90:C90"/>
    <mergeCell ref="A91:C91"/>
    <mergeCell ref="A92:C92"/>
    <mergeCell ref="A93:C93"/>
    <mergeCell ref="A94:C94"/>
    <mergeCell ref="A95:C95"/>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1B37-1A73-4701-97C7-991E106F38B9}">
  <dimension ref="A1:W100"/>
  <sheetViews>
    <sheetView topLeftCell="A32" zoomScale="70" zoomScaleNormal="70" workbookViewId="0">
      <selection activeCell="H21" sqref="H21"/>
    </sheetView>
  </sheetViews>
  <sheetFormatPr defaultColWidth="9.109375" defaultRowHeight="15.05"/>
  <cols>
    <col min="1" max="1" width="19.5546875" style="1" customWidth="1"/>
    <col min="2" max="2" width="15.5546875" style="1" customWidth="1"/>
    <col min="3" max="3" width="16.88671875" style="1" customWidth="1"/>
    <col min="4" max="4" width="20.44140625" style="1" bestFit="1" customWidth="1"/>
    <col min="5" max="5" width="13.109375" style="1" customWidth="1"/>
    <col min="6" max="6" width="11.88671875" style="1" customWidth="1"/>
    <col min="7" max="7" width="14.44140625" style="1" customWidth="1"/>
    <col min="8" max="8" width="12.44140625" style="1" customWidth="1"/>
    <col min="9" max="9" width="13.5546875" style="1" customWidth="1"/>
    <col min="10" max="10" width="17.5546875" style="1" customWidth="1"/>
    <col min="11" max="11" width="22.44140625" style="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29.45" thickBot="1">
      <c r="A2" s="78" t="s">
        <v>19</v>
      </c>
      <c r="B2" s="79" t="s">
        <v>652</v>
      </c>
      <c r="C2" s="80" t="s">
        <v>701</v>
      </c>
      <c r="D2" s="81" t="s">
        <v>692</v>
      </c>
      <c r="E2" s="82" t="s">
        <v>693</v>
      </c>
      <c r="F2" s="83" t="s">
        <v>694</v>
      </c>
      <c r="G2" s="83">
        <v>12</v>
      </c>
      <c r="H2" s="84">
        <v>7</v>
      </c>
      <c r="I2" s="85">
        <v>5</v>
      </c>
      <c r="J2" s="84" t="s">
        <v>21</v>
      </c>
      <c r="K2" s="84"/>
      <c r="L2" s="86"/>
      <c r="M2" s="369" t="s">
        <v>695</v>
      </c>
      <c r="N2" s="370"/>
      <c r="O2" s="76"/>
      <c r="P2" s="75"/>
      <c r="S2" s="77" t="str" cm="1">
        <f t="array" ref="S2:W2">_xlfn.TEXTSPLIT(C2," "," ",TRUE,1,)</f>
        <v>Ch</v>
      </c>
      <c r="T2" s="77" t="str">
        <v>-</v>
      </c>
      <c r="U2" s="77" t="str">
        <v>173+522</v>
      </c>
      <c r="V2" s="77" t="str">
        <v>-</v>
      </c>
      <c r="W2" s="77" t="str">
        <v>RHS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696</v>
      </c>
      <c r="B8" s="411"/>
      <c r="C8" s="411"/>
      <c r="D8" s="411"/>
      <c r="E8" s="411"/>
      <c r="F8" s="411"/>
      <c r="G8" s="411"/>
      <c r="H8" s="411"/>
      <c r="I8" s="411"/>
      <c r="J8" s="411"/>
      <c r="K8" s="412"/>
      <c r="L8" s="8"/>
      <c r="M8" s="8"/>
      <c r="N8" s="8"/>
      <c r="O8" s="8"/>
      <c r="P8" s="9"/>
    </row>
    <row r="9" spans="1:23" ht="15.75">
      <c r="A9" s="67" t="s">
        <v>172</v>
      </c>
      <c r="B9" s="11" t="s">
        <v>697</v>
      </c>
      <c r="C9" s="11" t="s">
        <v>658</v>
      </c>
      <c r="D9" s="11" t="s">
        <v>698</v>
      </c>
      <c r="E9" s="11"/>
      <c r="F9" s="11" t="s">
        <v>141</v>
      </c>
      <c r="G9" s="12">
        <v>12</v>
      </c>
      <c r="H9" s="12">
        <v>2</v>
      </c>
      <c r="I9" s="12"/>
      <c r="J9" s="13">
        <f t="shared" ref="J9:J13" si="0">G9*H9</f>
        <v>24</v>
      </c>
      <c r="K9" s="162" t="s">
        <v>660</v>
      </c>
      <c r="L9" s="192"/>
      <c r="M9" s="192"/>
      <c r="N9" s="192"/>
      <c r="O9" s="192"/>
      <c r="P9" s="192"/>
    </row>
    <row r="10" spans="1:23" ht="47.15">
      <c r="A10" s="67" t="s">
        <v>101</v>
      </c>
      <c r="B10" s="11" t="s">
        <v>702</v>
      </c>
      <c r="C10" s="11" t="s">
        <v>703</v>
      </c>
      <c r="D10" s="11" t="s">
        <v>704</v>
      </c>
      <c r="E10" s="11"/>
      <c r="F10" s="11" t="s">
        <v>45</v>
      </c>
      <c r="G10" s="12">
        <v>0.5</v>
      </c>
      <c r="H10" s="12">
        <v>0.5</v>
      </c>
      <c r="I10" s="12"/>
      <c r="J10" s="13">
        <f t="shared" si="0"/>
        <v>0.25</v>
      </c>
      <c r="K10" s="162" t="s">
        <v>40</v>
      </c>
      <c r="L10" s="192"/>
      <c r="M10" s="192"/>
      <c r="N10" s="192"/>
      <c r="O10" s="192"/>
      <c r="P10" s="213"/>
    </row>
    <row r="11" spans="1:23" ht="62.85">
      <c r="A11" s="67" t="s">
        <v>101</v>
      </c>
      <c r="B11" s="11" t="s">
        <v>702</v>
      </c>
      <c r="C11" s="11" t="s">
        <v>703</v>
      </c>
      <c r="D11" s="11" t="s">
        <v>705</v>
      </c>
      <c r="E11" s="11"/>
      <c r="F11" s="11" t="s">
        <v>45</v>
      </c>
      <c r="G11" s="12">
        <v>0.5</v>
      </c>
      <c r="H11" s="12">
        <v>0.5</v>
      </c>
      <c r="I11" s="12"/>
      <c r="J11" s="13">
        <f t="shared" si="0"/>
        <v>0.25</v>
      </c>
      <c r="K11" s="162" t="s">
        <v>40</v>
      </c>
      <c r="L11" s="192"/>
      <c r="M11" s="192">
        <v>3</v>
      </c>
      <c r="N11" s="192">
        <v>3</v>
      </c>
      <c r="O11" s="192">
        <v>5</v>
      </c>
      <c r="P11" s="213">
        <f>+M11*N11*O11</f>
        <v>45</v>
      </c>
    </row>
    <row r="12" spans="1:23" ht="62.85">
      <c r="A12" s="67" t="s">
        <v>101</v>
      </c>
      <c r="B12" s="11" t="s">
        <v>702</v>
      </c>
      <c r="C12" s="11" t="s">
        <v>703</v>
      </c>
      <c r="D12" s="11" t="s">
        <v>706</v>
      </c>
      <c r="E12" s="11"/>
      <c r="F12" s="11" t="s">
        <v>45</v>
      </c>
      <c r="G12" s="12">
        <v>0.7</v>
      </c>
      <c r="H12" s="12">
        <v>0.7</v>
      </c>
      <c r="I12" s="12"/>
      <c r="J12" s="13">
        <f t="shared" si="0"/>
        <v>0.48999999999999994</v>
      </c>
      <c r="K12" s="162" t="s">
        <v>40</v>
      </c>
      <c r="L12" s="192"/>
      <c r="M12" s="192">
        <v>2</v>
      </c>
      <c r="N12" s="192">
        <v>2</v>
      </c>
      <c r="O12" s="192">
        <v>5</v>
      </c>
      <c r="P12" s="213">
        <f>+M12*N12*O12</f>
        <v>20</v>
      </c>
    </row>
    <row r="13" spans="1:23" ht="47.15">
      <c r="A13" s="67" t="s">
        <v>707</v>
      </c>
      <c r="B13" s="11" t="s">
        <v>708</v>
      </c>
      <c r="C13" s="11" t="s">
        <v>709</v>
      </c>
      <c r="D13" s="11" t="s">
        <v>710</v>
      </c>
      <c r="E13" s="11"/>
      <c r="F13" s="11" t="s">
        <v>45</v>
      </c>
      <c r="G13" s="12">
        <v>1</v>
      </c>
      <c r="H13" s="12">
        <v>1</v>
      </c>
      <c r="I13" s="12"/>
      <c r="J13" s="13">
        <f t="shared" si="0"/>
        <v>1</v>
      </c>
      <c r="K13" s="162" t="s">
        <v>40</v>
      </c>
      <c r="L13" s="192"/>
      <c r="M13" s="192">
        <v>2</v>
      </c>
      <c r="N13" s="192">
        <v>2</v>
      </c>
      <c r="O13" s="192">
        <v>5</v>
      </c>
      <c r="P13" s="213">
        <f>+M13*N13*O13</f>
        <v>20</v>
      </c>
    </row>
    <row r="14" spans="1:23" ht="15.75">
      <c r="A14" s="17"/>
      <c r="B14" s="18"/>
      <c r="C14" s="18"/>
      <c r="D14" s="18"/>
      <c r="E14" s="18"/>
      <c r="F14" s="20" t="s">
        <v>44</v>
      </c>
      <c r="G14" s="18"/>
      <c r="H14" s="20" t="s">
        <v>98</v>
      </c>
      <c r="I14" s="135">
        <v>1</v>
      </c>
      <c r="J14" s="18"/>
      <c r="K14" s="19"/>
      <c r="L14" s="8"/>
      <c r="M14" s="8"/>
      <c r="N14" s="8"/>
      <c r="O14" s="8"/>
      <c r="P14" s="9"/>
    </row>
    <row r="15" spans="1:23" ht="15.75">
      <c r="A15" s="17"/>
      <c r="B15" s="18"/>
      <c r="C15" s="18"/>
      <c r="D15" s="18"/>
      <c r="E15" s="18"/>
      <c r="F15" s="20" t="s">
        <v>40</v>
      </c>
      <c r="G15" s="20"/>
      <c r="H15" s="20" t="s">
        <v>45</v>
      </c>
      <c r="I15" s="135">
        <f>+J10+J11+J12+J13</f>
        <v>1.99</v>
      </c>
      <c r="J15" s="18"/>
      <c r="K15" s="19"/>
      <c r="L15" s="8"/>
      <c r="M15" s="8"/>
      <c r="N15" s="8"/>
      <c r="O15" s="8"/>
      <c r="P15" s="9"/>
    </row>
    <row r="16" spans="1:23" ht="15.75">
      <c r="A16" s="17"/>
      <c r="B16" s="18"/>
      <c r="C16" s="18"/>
      <c r="D16" s="18"/>
      <c r="E16" s="18"/>
      <c r="F16" s="20" t="s">
        <v>529</v>
      </c>
      <c r="G16" s="18"/>
      <c r="H16" s="18" t="s">
        <v>141</v>
      </c>
      <c r="I16" s="135">
        <f>+J9</f>
        <v>24</v>
      </c>
      <c r="J16" s="18"/>
      <c r="K16" s="19"/>
      <c r="L16" s="8"/>
      <c r="M16" s="8"/>
      <c r="N16" s="8"/>
      <c r="O16" s="8"/>
      <c r="P16" s="9"/>
    </row>
    <row r="17" spans="1:16" ht="15.75">
      <c r="A17" s="17"/>
      <c r="B17" s="18"/>
      <c r="C17" s="18"/>
      <c r="D17" s="18"/>
      <c r="E17" s="18"/>
      <c r="F17" s="20"/>
      <c r="G17" s="18"/>
      <c r="H17" s="18"/>
      <c r="I17" s="135"/>
      <c r="J17" s="18"/>
      <c r="K17" s="19"/>
      <c r="L17" s="8"/>
      <c r="M17" s="8"/>
      <c r="N17" s="8"/>
      <c r="O17" s="8"/>
      <c r="P17" s="9"/>
    </row>
    <row r="18" spans="1:16" ht="15.75">
      <c r="A18" s="377" t="s">
        <v>46</v>
      </c>
      <c r="B18" s="378"/>
      <c r="C18" s="378"/>
      <c r="D18" s="378"/>
      <c r="E18" s="378"/>
      <c r="F18" s="378"/>
      <c r="G18" s="378"/>
      <c r="H18" s="378"/>
      <c r="I18" s="378"/>
      <c r="J18" s="22"/>
      <c r="K18" s="19"/>
      <c r="L18" s="8"/>
      <c r="M18" s="8"/>
      <c r="N18" s="8"/>
      <c r="O18" s="8"/>
      <c r="P18" s="9"/>
    </row>
    <row r="19" spans="1:16" ht="16.399999999999999" thickBot="1">
      <c r="A19" s="23"/>
      <c r="B19" s="24"/>
      <c r="C19" s="22"/>
      <c r="D19" s="22"/>
      <c r="E19" s="22"/>
      <c r="F19" s="22"/>
      <c r="G19" s="22"/>
      <c r="H19" s="22"/>
      <c r="I19" s="22"/>
      <c r="J19" s="22"/>
      <c r="K19" s="19"/>
      <c r="L19" s="25"/>
      <c r="M19" s="25"/>
      <c r="N19" s="25"/>
      <c r="O19" s="25"/>
      <c r="P19" s="26">
        <f>SUM(P7:P18)</f>
        <v>85</v>
      </c>
    </row>
    <row r="20" spans="1:16" ht="16.399999999999999" thickTop="1">
      <c r="A20" s="27" t="s">
        <v>47</v>
      </c>
      <c r="B20" s="379" t="s">
        <v>48</v>
      </c>
      <c r="C20" s="379"/>
      <c r="D20" s="379"/>
      <c r="E20" s="379" t="s">
        <v>49</v>
      </c>
      <c r="F20" s="379"/>
      <c r="G20" s="28" t="s">
        <v>50</v>
      </c>
      <c r="H20" s="28" t="s">
        <v>51</v>
      </c>
      <c r="I20" s="28" t="s">
        <v>52</v>
      </c>
      <c r="J20" s="28" t="s">
        <v>5</v>
      </c>
      <c r="K20" s="29"/>
    </row>
    <row r="21" spans="1:16" ht="222.05" customHeight="1">
      <c r="A21" s="31">
        <v>1</v>
      </c>
      <c r="B21" s="380" t="s">
        <v>104</v>
      </c>
      <c r="C21" s="381"/>
      <c r="D21" s="382"/>
      <c r="E21" s="383" t="s">
        <v>53</v>
      </c>
      <c r="F21" s="384"/>
      <c r="G21" s="24" t="s">
        <v>105</v>
      </c>
      <c r="H21" s="30">
        <f>K85</f>
        <v>1</v>
      </c>
      <c r="I21" s="24"/>
      <c r="J21" s="24"/>
      <c r="K21" s="32"/>
    </row>
    <row r="22" spans="1:16" ht="222.05" customHeight="1">
      <c r="A22" s="31">
        <v>2</v>
      </c>
      <c r="B22" s="380" t="s">
        <v>139</v>
      </c>
      <c r="C22" s="381"/>
      <c r="D22" s="382"/>
      <c r="E22" s="383" t="s">
        <v>140</v>
      </c>
      <c r="F22" s="384" t="s">
        <v>140</v>
      </c>
      <c r="G22" s="24" t="s">
        <v>141</v>
      </c>
      <c r="H22" s="24"/>
      <c r="I22" s="24"/>
      <c r="J22" s="24"/>
      <c r="K22" s="32"/>
    </row>
    <row r="23" spans="1:16" ht="222.05" customHeight="1">
      <c r="A23" s="31">
        <v>3</v>
      </c>
      <c r="B23" s="380" t="s">
        <v>142</v>
      </c>
      <c r="C23" s="381"/>
      <c r="D23" s="382"/>
      <c r="E23" s="383" t="s">
        <v>143</v>
      </c>
      <c r="F23" s="384" t="s">
        <v>143</v>
      </c>
      <c r="G23" s="24" t="s">
        <v>144</v>
      </c>
      <c r="H23" s="24"/>
      <c r="I23" s="24"/>
      <c r="J23" s="24"/>
      <c r="K23" s="32"/>
    </row>
    <row r="24" spans="1:16" ht="222.05" customHeight="1">
      <c r="A24" s="31">
        <v>4</v>
      </c>
      <c r="B24" s="380" t="s">
        <v>145</v>
      </c>
      <c r="C24" s="381"/>
      <c r="D24" s="382"/>
      <c r="E24" s="383" t="s">
        <v>146</v>
      </c>
      <c r="F24" s="384" t="s">
        <v>146</v>
      </c>
      <c r="G24" s="24" t="s">
        <v>38</v>
      </c>
      <c r="H24" s="24"/>
      <c r="I24" s="24"/>
      <c r="J24" s="24"/>
      <c r="K24" s="32"/>
    </row>
    <row r="25" spans="1:16" ht="222.05" customHeight="1">
      <c r="A25" s="31">
        <v>5</v>
      </c>
      <c r="B25" s="380" t="s">
        <v>147</v>
      </c>
      <c r="C25" s="381"/>
      <c r="D25" s="382"/>
      <c r="E25" s="383" t="s">
        <v>148</v>
      </c>
      <c r="F25" s="384" t="s">
        <v>148</v>
      </c>
      <c r="G25" s="24" t="s">
        <v>141</v>
      </c>
      <c r="H25" s="30"/>
      <c r="I25" s="24"/>
      <c r="J25" s="24"/>
      <c r="K25" s="32"/>
    </row>
    <row r="26" spans="1:16" ht="222.05" customHeight="1">
      <c r="A26" s="31">
        <v>6</v>
      </c>
      <c r="B26" s="380" t="s">
        <v>136</v>
      </c>
      <c r="C26" s="381"/>
      <c r="D26" s="382"/>
      <c r="E26" s="383" t="s">
        <v>137</v>
      </c>
      <c r="F26" s="384" t="s">
        <v>137</v>
      </c>
      <c r="G26" s="24" t="s">
        <v>54</v>
      </c>
      <c r="H26" s="30">
        <f>+K100</f>
        <v>85</v>
      </c>
      <c r="I26" s="24"/>
      <c r="J26" s="24"/>
      <c r="K26" s="32"/>
    </row>
    <row r="27" spans="1:16" ht="222.05" customHeight="1">
      <c r="A27" s="31">
        <v>7</v>
      </c>
      <c r="B27" s="380" t="s">
        <v>149</v>
      </c>
      <c r="C27" s="381"/>
      <c r="D27" s="382"/>
      <c r="E27" s="383" t="s">
        <v>150</v>
      </c>
      <c r="F27" s="384" t="s">
        <v>150</v>
      </c>
      <c r="G27" s="24" t="s">
        <v>151</v>
      </c>
      <c r="H27" s="24"/>
      <c r="I27" s="24"/>
      <c r="J27" s="24"/>
      <c r="K27" s="32"/>
    </row>
    <row r="28" spans="1:16" ht="338.25" customHeight="1">
      <c r="A28" s="31">
        <v>8</v>
      </c>
      <c r="B28" s="380" t="s">
        <v>152</v>
      </c>
      <c r="C28" s="381" t="s">
        <v>152</v>
      </c>
      <c r="D28" s="382" t="s">
        <v>152</v>
      </c>
      <c r="E28" s="383" t="s">
        <v>153</v>
      </c>
      <c r="F28" s="384" t="s">
        <v>153</v>
      </c>
      <c r="G28" s="24" t="s">
        <v>45</v>
      </c>
      <c r="H28" s="24"/>
      <c r="I28" s="24"/>
      <c r="J28" s="24"/>
      <c r="K28" s="32"/>
    </row>
    <row r="29" spans="1:16" ht="398.95" customHeight="1">
      <c r="A29" s="31">
        <v>9</v>
      </c>
      <c r="B29" s="380" t="s">
        <v>154</v>
      </c>
      <c r="C29" s="381" t="s">
        <v>154</v>
      </c>
      <c r="D29" s="382" t="s">
        <v>154</v>
      </c>
      <c r="E29" s="383" t="s">
        <v>155</v>
      </c>
      <c r="F29" s="384" t="s">
        <v>155</v>
      </c>
      <c r="G29" s="24" t="s">
        <v>156</v>
      </c>
      <c r="H29" s="24"/>
      <c r="I29" s="24"/>
      <c r="J29" s="24"/>
      <c r="K29" s="32"/>
    </row>
    <row r="30" spans="1:16" ht="223.55" customHeight="1">
      <c r="A30" s="31">
        <v>10</v>
      </c>
      <c r="B30" s="380" t="s">
        <v>157</v>
      </c>
      <c r="C30" s="381" t="s">
        <v>157</v>
      </c>
      <c r="D30" s="382" t="s">
        <v>157</v>
      </c>
      <c r="E30" s="383" t="s">
        <v>158</v>
      </c>
      <c r="F30" s="384" t="s">
        <v>158</v>
      </c>
      <c r="G30" s="24" t="s">
        <v>156</v>
      </c>
      <c r="H30" s="24"/>
      <c r="I30" s="24"/>
      <c r="J30" s="24"/>
      <c r="K30" s="32"/>
    </row>
    <row r="31" spans="1:16" ht="222.05" customHeight="1">
      <c r="A31" s="31">
        <v>11</v>
      </c>
      <c r="B31" s="380" t="s">
        <v>159</v>
      </c>
      <c r="C31" s="381" t="s">
        <v>159</v>
      </c>
      <c r="D31" s="382" t="s">
        <v>159</v>
      </c>
      <c r="E31" s="383" t="s">
        <v>160</v>
      </c>
      <c r="F31" s="384" t="s">
        <v>160</v>
      </c>
      <c r="G31" s="24" t="s">
        <v>156</v>
      </c>
      <c r="H31" s="24"/>
      <c r="I31" s="24"/>
      <c r="J31" s="24"/>
      <c r="K31" s="32"/>
    </row>
    <row r="32" spans="1:16" ht="334.5" customHeight="1">
      <c r="A32" s="31">
        <v>12</v>
      </c>
      <c r="B32" s="380" t="s">
        <v>161</v>
      </c>
      <c r="C32" s="381" t="s">
        <v>161</v>
      </c>
      <c r="D32" s="382" t="s">
        <v>161</v>
      </c>
      <c r="E32" s="383" t="s">
        <v>162</v>
      </c>
      <c r="F32" s="384" t="s">
        <v>162</v>
      </c>
      <c r="G32" s="24" t="s">
        <v>156</v>
      </c>
      <c r="H32" s="30"/>
      <c r="I32" s="24"/>
      <c r="J32" s="24"/>
      <c r="K32" s="32"/>
    </row>
    <row r="33" spans="1:11" ht="237.8" customHeight="1">
      <c r="A33" s="31">
        <v>13</v>
      </c>
      <c r="B33" s="380" t="s">
        <v>163</v>
      </c>
      <c r="C33" s="381" t="s">
        <v>163</v>
      </c>
      <c r="D33" s="382" t="s">
        <v>163</v>
      </c>
      <c r="E33" s="383" t="s">
        <v>164</v>
      </c>
      <c r="F33" s="384" t="s">
        <v>164</v>
      </c>
      <c r="G33" s="24" t="s">
        <v>156</v>
      </c>
      <c r="H33" s="24"/>
      <c r="I33" s="24"/>
      <c r="J33" s="24"/>
      <c r="K33" s="32"/>
    </row>
    <row r="34" spans="1:11" ht="382.6" customHeight="1">
      <c r="A34" s="31">
        <v>14</v>
      </c>
      <c r="B34" s="380" t="s">
        <v>165</v>
      </c>
      <c r="C34" s="381" t="s">
        <v>165</v>
      </c>
      <c r="D34" s="382" t="s">
        <v>165</v>
      </c>
      <c r="E34" s="383" t="s">
        <v>166</v>
      </c>
      <c r="F34" s="384" t="s">
        <v>166</v>
      </c>
      <c r="G34" s="24" t="s">
        <v>156</v>
      </c>
      <c r="H34" s="24"/>
      <c r="I34" s="24"/>
      <c r="J34" s="24"/>
      <c r="K34" s="32"/>
    </row>
    <row r="35" spans="1:11" ht="255.8" customHeight="1">
      <c r="A35" s="31">
        <v>15</v>
      </c>
      <c r="B35" s="380" t="s">
        <v>167</v>
      </c>
      <c r="C35" s="381" t="s">
        <v>167</v>
      </c>
      <c r="D35" s="382" t="s">
        <v>167</v>
      </c>
      <c r="E35" s="383" t="s">
        <v>168</v>
      </c>
      <c r="F35" s="384" t="s">
        <v>168</v>
      </c>
      <c r="G35" s="24" t="s">
        <v>141</v>
      </c>
      <c r="H35" s="24"/>
      <c r="I35" s="24"/>
      <c r="J35" s="24"/>
      <c r="K35" s="32"/>
    </row>
    <row r="36" spans="1:11" ht="409.6" customHeight="1">
      <c r="A36" s="31">
        <v>16</v>
      </c>
      <c r="B36" s="380" t="s">
        <v>169</v>
      </c>
      <c r="C36" s="381" t="s">
        <v>169</v>
      </c>
      <c r="D36" s="382" t="s">
        <v>169</v>
      </c>
      <c r="E36" s="383" t="s">
        <v>170</v>
      </c>
      <c r="F36" s="384" t="s">
        <v>170</v>
      </c>
      <c r="G36" s="24" t="s">
        <v>45</v>
      </c>
      <c r="H36" s="24"/>
      <c r="I36" s="24"/>
      <c r="J36" s="24"/>
      <c r="K36" s="32"/>
    </row>
    <row r="37" spans="1:11" ht="103.6" customHeight="1">
      <c r="A37" s="31">
        <v>17</v>
      </c>
      <c r="B37" s="380" t="s">
        <v>171</v>
      </c>
      <c r="C37" s="381" t="s">
        <v>171</v>
      </c>
      <c r="D37" s="382" t="s">
        <v>171</v>
      </c>
      <c r="E37" s="383" t="s">
        <v>172</v>
      </c>
      <c r="F37" s="384" t="s">
        <v>172</v>
      </c>
      <c r="G37" s="24"/>
      <c r="H37" s="24"/>
      <c r="I37" s="24"/>
      <c r="J37" s="24"/>
      <c r="K37" s="32"/>
    </row>
    <row r="38" spans="1:11" ht="222.05" customHeight="1">
      <c r="A38" s="31">
        <v>17.100000000000001</v>
      </c>
      <c r="B38" s="380" t="s">
        <v>173</v>
      </c>
      <c r="C38" s="381" t="s">
        <v>173</v>
      </c>
      <c r="D38" s="382" t="s">
        <v>173</v>
      </c>
      <c r="E38" s="383" t="s">
        <v>174</v>
      </c>
      <c r="F38" s="384" t="s">
        <v>174</v>
      </c>
      <c r="G38" s="24" t="s">
        <v>141</v>
      </c>
      <c r="H38" s="24"/>
      <c r="I38" s="24"/>
      <c r="J38" s="24"/>
      <c r="K38" s="32"/>
    </row>
    <row r="39" spans="1:11" ht="222.05" customHeight="1">
      <c r="A39" s="31">
        <v>17.2</v>
      </c>
      <c r="B39" s="380" t="s">
        <v>175</v>
      </c>
      <c r="C39" s="381" t="s">
        <v>175</v>
      </c>
      <c r="D39" s="382" t="s">
        <v>175</v>
      </c>
      <c r="E39" s="383" t="s">
        <v>176</v>
      </c>
      <c r="F39" s="384" t="s">
        <v>176</v>
      </c>
      <c r="G39" s="24" t="s">
        <v>141</v>
      </c>
      <c r="H39" s="24"/>
      <c r="I39" s="24"/>
      <c r="J39" s="24"/>
      <c r="K39" s="32"/>
    </row>
    <row r="40" spans="1:11" ht="222.05" customHeight="1">
      <c r="A40" s="31">
        <v>17.3</v>
      </c>
      <c r="B40" s="380" t="s">
        <v>177</v>
      </c>
      <c r="C40" s="381" t="s">
        <v>177</v>
      </c>
      <c r="D40" s="382" t="s">
        <v>177</v>
      </c>
      <c r="E40" s="383" t="s">
        <v>178</v>
      </c>
      <c r="F40" s="384" t="s">
        <v>178</v>
      </c>
      <c r="G40" s="24" t="s">
        <v>141</v>
      </c>
      <c r="H40" s="30">
        <f>+K95</f>
        <v>27</v>
      </c>
      <c r="I40" s="24"/>
      <c r="J40" s="24"/>
      <c r="K40" s="32"/>
    </row>
    <row r="41" spans="1:11" ht="300.8" customHeight="1">
      <c r="A41" s="31">
        <v>18</v>
      </c>
      <c r="B41" s="380" t="s">
        <v>179</v>
      </c>
      <c r="C41" s="381" t="s">
        <v>179</v>
      </c>
      <c r="D41" s="382" t="s">
        <v>179</v>
      </c>
      <c r="E41" s="383" t="s">
        <v>180</v>
      </c>
      <c r="F41" s="384" t="s">
        <v>180</v>
      </c>
      <c r="G41" s="24" t="s">
        <v>141</v>
      </c>
      <c r="H41" s="30"/>
      <c r="I41" s="24"/>
      <c r="J41" s="24"/>
      <c r="K41" s="32"/>
    </row>
    <row r="42" spans="1:11" ht="99" customHeight="1">
      <c r="A42" s="31">
        <v>19</v>
      </c>
      <c r="B42" s="380" t="s">
        <v>181</v>
      </c>
      <c r="C42" s="381" t="s">
        <v>181</v>
      </c>
      <c r="D42" s="382" t="s">
        <v>181</v>
      </c>
      <c r="E42" s="383" t="s">
        <v>182</v>
      </c>
      <c r="F42" s="384" t="s">
        <v>182</v>
      </c>
      <c r="G42" s="24"/>
      <c r="H42" s="24"/>
      <c r="I42" s="24"/>
      <c r="J42" s="24"/>
      <c r="K42" s="32"/>
    </row>
    <row r="43" spans="1:11" ht="222.05" customHeight="1">
      <c r="A43" s="31">
        <v>19.100000000000001</v>
      </c>
      <c r="B43" s="380" t="s">
        <v>183</v>
      </c>
      <c r="C43" s="381" t="s">
        <v>183</v>
      </c>
      <c r="D43" s="382" t="s">
        <v>183</v>
      </c>
      <c r="E43" s="383" t="s">
        <v>184</v>
      </c>
      <c r="F43" s="384" t="s">
        <v>184</v>
      </c>
      <c r="G43" s="24" t="s">
        <v>156</v>
      </c>
      <c r="H43" s="30"/>
      <c r="I43" s="24"/>
      <c r="J43" s="24"/>
      <c r="K43" s="32"/>
    </row>
    <row r="44" spans="1:11" ht="222.05" customHeight="1">
      <c r="A44" s="31">
        <v>19.2</v>
      </c>
      <c r="B44" s="380" t="s">
        <v>185</v>
      </c>
      <c r="C44" s="381" t="s">
        <v>185</v>
      </c>
      <c r="D44" s="382" t="s">
        <v>185</v>
      </c>
      <c r="E44" s="383" t="s">
        <v>186</v>
      </c>
      <c r="F44" s="384" t="s">
        <v>186</v>
      </c>
      <c r="G44" s="24" t="s">
        <v>156</v>
      </c>
      <c r="H44" s="30"/>
      <c r="I44" s="24"/>
      <c r="J44" s="24"/>
      <c r="K44" s="32"/>
    </row>
    <row r="45" spans="1:11" ht="222.05" customHeight="1">
      <c r="A45" s="31">
        <v>19.3</v>
      </c>
      <c r="B45" s="380" t="s">
        <v>187</v>
      </c>
      <c r="C45" s="381" t="s">
        <v>187</v>
      </c>
      <c r="D45" s="382" t="s">
        <v>187</v>
      </c>
      <c r="E45" s="383" t="s">
        <v>188</v>
      </c>
      <c r="F45" s="384" t="s">
        <v>188</v>
      </c>
      <c r="G45" s="24" t="s">
        <v>141</v>
      </c>
      <c r="H45" s="24"/>
      <c r="I45" s="24"/>
      <c r="J45" s="24"/>
      <c r="K45" s="32"/>
    </row>
    <row r="46" spans="1:11" ht="135" customHeight="1">
      <c r="A46" s="31">
        <v>20</v>
      </c>
      <c r="B46" s="380" t="s">
        <v>189</v>
      </c>
      <c r="C46" s="381" t="s">
        <v>189</v>
      </c>
      <c r="D46" s="382" t="s">
        <v>189</v>
      </c>
      <c r="E46" s="383" t="s">
        <v>190</v>
      </c>
      <c r="F46" s="384" t="s">
        <v>190</v>
      </c>
      <c r="G46" s="24" t="s">
        <v>141</v>
      </c>
      <c r="H46" s="24"/>
      <c r="I46" s="24"/>
      <c r="J46" s="24"/>
      <c r="K46" s="32"/>
    </row>
    <row r="47" spans="1:11" ht="222.05" customHeight="1">
      <c r="A47" s="31">
        <v>21</v>
      </c>
      <c r="B47" s="380" t="s">
        <v>191</v>
      </c>
      <c r="C47" s="381" t="s">
        <v>191</v>
      </c>
      <c r="D47" s="382" t="s">
        <v>191</v>
      </c>
      <c r="E47" s="383" t="s">
        <v>192</v>
      </c>
      <c r="F47" s="384" t="s">
        <v>192</v>
      </c>
      <c r="G47" s="24" t="s">
        <v>141</v>
      </c>
      <c r="H47" s="30"/>
      <c r="I47" s="24"/>
      <c r="J47" s="24"/>
      <c r="K47" s="32"/>
    </row>
    <row r="48" spans="1:11" ht="222.05" customHeight="1">
      <c r="A48" s="31">
        <v>22</v>
      </c>
      <c r="B48" s="380" t="s">
        <v>193</v>
      </c>
      <c r="C48" s="381" t="s">
        <v>193</v>
      </c>
      <c r="D48" s="382" t="s">
        <v>193</v>
      </c>
      <c r="E48" s="383" t="s">
        <v>194</v>
      </c>
      <c r="F48" s="384" t="s">
        <v>194</v>
      </c>
      <c r="G48" s="24" t="s">
        <v>156</v>
      </c>
      <c r="H48" s="30"/>
      <c r="I48" s="24"/>
      <c r="J48" s="24"/>
      <c r="K48" s="32"/>
    </row>
    <row r="49" spans="1:11" ht="222.05" customHeight="1">
      <c r="A49" s="31">
        <v>23</v>
      </c>
      <c r="B49" s="380" t="s">
        <v>195</v>
      </c>
      <c r="C49" s="381" t="s">
        <v>195</v>
      </c>
      <c r="D49" s="382" t="s">
        <v>195</v>
      </c>
      <c r="E49" s="383" t="s">
        <v>196</v>
      </c>
      <c r="F49" s="384" t="s">
        <v>196</v>
      </c>
      <c r="G49" s="24" t="s">
        <v>197</v>
      </c>
      <c r="H49" s="30"/>
      <c r="I49" s="24"/>
      <c r="J49" s="24"/>
      <c r="K49" s="32"/>
    </row>
    <row r="50" spans="1:11" ht="366.75" customHeight="1">
      <c r="A50" s="31">
        <v>24</v>
      </c>
      <c r="B50" s="386" t="s">
        <v>106</v>
      </c>
      <c r="C50" s="387" t="s">
        <v>106</v>
      </c>
      <c r="D50" s="388" t="s">
        <v>106</v>
      </c>
      <c r="E50" s="383" t="s">
        <v>55</v>
      </c>
      <c r="F50" s="384" t="s">
        <v>55</v>
      </c>
      <c r="G50" s="24" t="s">
        <v>56</v>
      </c>
      <c r="H50" s="30">
        <f>+K90</f>
        <v>3</v>
      </c>
      <c r="I50" s="24"/>
      <c r="J50" s="24"/>
      <c r="K50" s="32"/>
    </row>
    <row r="51" spans="1:11" ht="222.05" customHeight="1">
      <c r="A51" s="31">
        <v>25</v>
      </c>
      <c r="B51" s="386" t="s">
        <v>198</v>
      </c>
      <c r="C51" s="387" t="s">
        <v>198</v>
      </c>
      <c r="D51" s="388" t="s">
        <v>198</v>
      </c>
      <c r="E51" s="383" t="s">
        <v>199</v>
      </c>
      <c r="F51" s="384" t="s">
        <v>199</v>
      </c>
      <c r="G51" s="24" t="s">
        <v>197</v>
      </c>
      <c r="H51" s="30"/>
      <c r="I51" s="24"/>
      <c r="J51" s="24"/>
      <c r="K51" s="32"/>
    </row>
    <row r="52" spans="1:11" ht="222.05" customHeight="1">
      <c r="A52" s="31">
        <v>26</v>
      </c>
      <c r="B52" s="380" t="s">
        <v>200</v>
      </c>
      <c r="C52" s="381" t="s">
        <v>200</v>
      </c>
      <c r="D52" s="382" t="s">
        <v>200</v>
      </c>
      <c r="E52" s="383" t="s">
        <v>201</v>
      </c>
      <c r="F52" s="384" t="s">
        <v>201</v>
      </c>
      <c r="G52" s="24" t="s">
        <v>45</v>
      </c>
      <c r="H52" s="24"/>
      <c r="I52" s="24"/>
      <c r="J52" s="24"/>
      <c r="K52" s="32"/>
    </row>
    <row r="53" spans="1:11" ht="222.05" customHeight="1">
      <c r="A53" s="31">
        <v>27</v>
      </c>
      <c r="B53" s="380" t="s">
        <v>202</v>
      </c>
      <c r="C53" s="381" t="s">
        <v>202</v>
      </c>
      <c r="D53" s="382" t="s">
        <v>202</v>
      </c>
      <c r="E53" s="383" t="s">
        <v>203</v>
      </c>
      <c r="F53" s="384" t="s">
        <v>203</v>
      </c>
      <c r="G53" s="24" t="s">
        <v>54</v>
      </c>
      <c r="H53" s="30"/>
      <c r="I53" s="24"/>
      <c r="J53" s="24"/>
      <c r="K53" s="32"/>
    </row>
    <row r="54" spans="1:11" ht="340.55" customHeight="1">
      <c r="A54" s="31">
        <v>28</v>
      </c>
      <c r="B54" s="380" t="s">
        <v>204</v>
      </c>
      <c r="C54" s="381" t="s">
        <v>204</v>
      </c>
      <c r="D54" s="382" t="s">
        <v>204</v>
      </c>
      <c r="E54" s="383" t="s">
        <v>205</v>
      </c>
      <c r="F54" s="384" t="s">
        <v>205</v>
      </c>
      <c r="G54" s="24" t="s">
        <v>38</v>
      </c>
      <c r="H54" s="30"/>
      <c r="I54" s="24"/>
      <c r="J54" s="24"/>
      <c r="K54" s="32"/>
    </row>
    <row r="55" spans="1:11" ht="222.05" customHeight="1">
      <c r="A55" s="31">
        <v>29</v>
      </c>
      <c r="B55" s="380" t="s">
        <v>206</v>
      </c>
      <c r="C55" s="381" t="s">
        <v>206</v>
      </c>
      <c r="D55" s="382" t="s">
        <v>206</v>
      </c>
      <c r="E55" s="383" t="s">
        <v>207</v>
      </c>
      <c r="F55" s="384" t="s">
        <v>207</v>
      </c>
      <c r="G55" s="24" t="s">
        <v>38</v>
      </c>
      <c r="H55" s="24"/>
      <c r="I55" s="24"/>
      <c r="J55" s="24"/>
      <c r="K55" s="32"/>
    </row>
    <row r="56" spans="1:11" ht="118.5" customHeight="1">
      <c r="A56" s="31">
        <v>30</v>
      </c>
      <c r="B56" s="380" t="s">
        <v>208</v>
      </c>
      <c r="C56" s="381" t="s">
        <v>208</v>
      </c>
      <c r="D56" s="382" t="s">
        <v>208</v>
      </c>
      <c r="E56" s="383" t="s">
        <v>209</v>
      </c>
      <c r="F56" s="384" t="s">
        <v>209</v>
      </c>
      <c r="G56" s="24" t="s">
        <v>38</v>
      </c>
      <c r="H56" s="30"/>
      <c r="I56" s="24"/>
      <c r="J56" s="24"/>
      <c r="K56" s="32"/>
    </row>
    <row r="57" spans="1:11" ht="222.05" customHeight="1">
      <c r="A57" s="31">
        <v>31</v>
      </c>
      <c r="B57" s="380" t="s">
        <v>210</v>
      </c>
      <c r="C57" s="381" t="s">
        <v>210</v>
      </c>
      <c r="D57" s="382" t="s">
        <v>210</v>
      </c>
      <c r="E57" s="383" t="s">
        <v>211</v>
      </c>
      <c r="F57" s="384" t="s">
        <v>211</v>
      </c>
      <c r="G57" s="24" t="s">
        <v>38</v>
      </c>
      <c r="H57" s="24"/>
      <c r="I57" s="24"/>
      <c r="J57" s="24"/>
      <c r="K57" s="32"/>
    </row>
    <row r="58" spans="1:11" ht="143.19999999999999" customHeight="1">
      <c r="A58" s="31">
        <v>32</v>
      </c>
      <c r="B58" s="380" t="s">
        <v>212</v>
      </c>
      <c r="C58" s="381" t="s">
        <v>212</v>
      </c>
      <c r="D58" s="382" t="s">
        <v>212</v>
      </c>
      <c r="E58" s="383" t="s">
        <v>213</v>
      </c>
      <c r="F58" s="384" t="s">
        <v>213</v>
      </c>
      <c r="G58" s="24" t="s">
        <v>214</v>
      </c>
      <c r="H58" s="24"/>
      <c r="I58" s="24"/>
      <c r="J58" s="24"/>
      <c r="K58" s="32"/>
    </row>
    <row r="59" spans="1:11" ht="261" customHeight="1">
      <c r="A59" s="31">
        <v>33</v>
      </c>
      <c r="B59" s="380" t="s">
        <v>215</v>
      </c>
      <c r="C59" s="381" t="s">
        <v>215</v>
      </c>
      <c r="D59" s="382" t="s">
        <v>215</v>
      </c>
      <c r="E59" s="383" t="s">
        <v>216</v>
      </c>
      <c r="F59" s="384" t="s">
        <v>216</v>
      </c>
      <c r="G59" s="24" t="s">
        <v>217</v>
      </c>
      <c r="H59" s="24"/>
      <c r="I59" s="24"/>
      <c r="J59" s="24"/>
      <c r="K59" s="32"/>
    </row>
    <row r="60" spans="1:11" ht="209.95" customHeight="1">
      <c r="A60" s="31">
        <v>34</v>
      </c>
      <c r="B60" s="380" t="s">
        <v>218</v>
      </c>
      <c r="C60" s="381" t="s">
        <v>218</v>
      </c>
      <c r="D60" s="382" t="s">
        <v>218</v>
      </c>
      <c r="E60" s="383" t="s">
        <v>219</v>
      </c>
      <c r="F60" s="384" t="s">
        <v>219</v>
      </c>
      <c r="G60" s="24" t="s">
        <v>220</v>
      </c>
      <c r="H60" s="24"/>
      <c r="I60" s="24"/>
      <c r="J60" s="24"/>
      <c r="K60" s="32"/>
    </row>
    <row r="61" spans="1:11" ht="209.3" customHeight="1">
      <c r="A61" s="31">
        <v>35</v>
      </c>
      <c r="B61" s="380" t="s">
        <v>218</v>
      </c>
      <c r="C61" s="381" t="s">
        <v>218</v>
      </c>
      <c r="D61" s="382" t="s">
        <v>218</v>
      </c>
      <c r="E61" s="383" t="s">
        <v>221</v>
      </c>
      <c r="F61" s="384" t="s">
        <v>221</v>
      </c>
      <c r="G61" s="24" t="s">
        <v>156</v>
      </c>
      <c r="H61" s="24"/>
      <c r="I61" s="24"/>
      <c r="J61" s="24"/>
      <c r="K61" s="32"/>
    </row>
    <row r="62" spans="1:11" ht="398.3" customHeight="1">
      <c r="A62" s="31">
        <v>36</v>
      </c>
      <c r="B62" s="380" t="s">
        <v>222</v>
      </c>
      <c r="C62" s="381" t="s">
        <v>222</v>
      </c>
      <c r="D62" s="382" t="s">
        <v>222</v>
      </c>
      <c r="E62" s="383" t="s">
        <v>223</v>
      </c>
      <c r="F62" s="384" t="s">
        <v>223</v>
      </c>
      <c r="G62" s="24" t="s">
        <v>224</v>
      </c>
      <c r="H62" s="24"/>
      <c r="I62" s="24"/>
      <c r="J62" s="24"/>
      <c r="K62" s="32"/>
    </row>
    <row r="63" spans="1:11" ht="238.6" customHeight="1">
      <c r="A63" s="31">
        <v>37</v>
      </c>
      <c r="B63" s="380" t="s">
        <v>225</v>
      </c>
      <c r="C63" s="381" t="s">
        <v>225</v>
      </c>
      <c r="D63" s="382" t="s">
        <v>225</v>
      </c>
      <c r="E63" s="383" t="s">
        <v>226</v>
      </c>
      <c r="F63" s="384" t="s">
        <v>226</v>
      </c>
      <c r="G63" s="24" t="s">
        <v>227</v>
      </c>
      <c r="H63" s="24"/>
      <c r="I63" s="24"/>
      <c r="J63" s="24"/>
      <c r="K63" s="32"/>
    </row>
    <row r="64" spans="1:11" ht="142.55000000000001" customHeight="1">
      <c r="A64" s="31">
        <v>38</v>
      </c>
      <c r="B64" s="380" t="s">
        <v>228</v>
      </c>
      <c r="C64" s="381" t="s">
        <v>228</v>
      </c>
      <c r="D64" s="382" t="s">
        <v>228</v>
      </c>
      <c r="E64" s="383" t="s">
        <v>229</v>
      </c>
      <c r="F64" s="384" t="s">
        <v>229</v>
      </c>
      <c r="G64" s="24"/>
      <c r="H64" s="24"/>
      <c r="I64" s="24"/>
      <c r="J64" s="24"/>
      <c r="K64" s="32"/>
    </row>
    <row r="65" spans="1:12" ht="115.55" customHeight="1">
      <c r="A65" s="31">
        <v>38.1</v>
      </c>
      <c r="B65" s="380" t="s">
        <v>230</v>
      </c>
      <c r="C65" s="381" t="s">
        <v>230</v>
      </c>
      <c r="D65" s="382" t="s">
        <v>230</v>
      </c>
      <c r="E65" s="383" t="s">
        <v>231</v>
      </c>
      <c r="F65" s="384" t="s">
        <v>231</v>
      </c>
      <c r="G65" s="24" t="s">
        <v>144</v>
      </c>
      <c r="H65" s="24"/>
      <c r="I65" s="24"/>
      <c r="J65" s="24"/>
      <c r="K65" s="32"/>
    </row>
    <row r="66" spans="1:12" ht="132.05000000000001" customHeight="1">
      <c r="A66" s="31">
        <v>38.200000000000003</v>
      </c>
      <c r="B66" s="380" t="s">
        <v>232</v>
      </c>
      <c r="C66" s="381" t="s">
        <v>232</v>
      </c>
      <c r="D66" s="382" t="s">
        <v>232</v>
      </c>
      <c r="E66" s="383" t="s">
        <v>233</v>
      </c>
      <c r="F66" s="384" t="s">
        <v>233</v>
      </c>
      <c r="G66" s="24" t="s">
        <v>45</v>
      </c>
      <c r="H66" s="24"/>
      <c r="I66" s="24"/>
      <c r="J66" s="24"/>
      <c r="K66" s="32"/>
    </row>
    <row r="67" spans="1:12" ht="222.05" customHeight="1">
      <c r="A67" s="31">
        <v>38.299999999999997</v>
      </c>
      <c r="B67" s="380" t="s">
        <v>234</v>
      </c>
      <c r="C67" s="381" t="s">
        <v>234</v>
      </c>
      <c r="D67" s="382" t="s">
        <v>234</v>
      </c>
      <c r="E67" s="383" t="s">
        <v>229</v>
      </c>
      <c r="F67" s="384" t="s">
        <v>229</v>
      </c>
      <c r="G67" s="24" t="s">
        <v>144</v>
      </c>
      <c r="H67" s="24"/>
      <c r="I67" s="24"/>
      <c r="J67" s="24"/>
      <c r="K67" s="32"/>
    </row>
    <row r="68" spans="1:12" ht="163.5" customHeight="1">
      <c r="A68" s="31">
        <v>38.4</v>
      </c>
      <c r="B68" s="380" t="s">
        <v>235</v>
      </c>
      <c r="C68" s="381" t="s">
        <v>235</v>
      </c>
      <c r="D68" s="382" t="s">
        <v>235</v>
      </c>
      <c r="E68" s="383" t="s">
        <v>236</v>
      </c>
      <c r="F68" s="384" t="s">
        <v>236</v>
      </c>
      <c r="G68" s="24" t="s">
        <v>45</v>
      </c>
      <c r="H68" s="24"/>
      <c r="I68" s="24"/>
      <c r="J68" s="24"/>
      <c r="K68" s="32"/>
    </row>
    <row r="69" spans="1:12" ht="129.80000000000001" customHeight="1">
      <c r="A69" s="31">
        <v>39</v>
      </c>
      <c r="B69" s="380" t="s">
        <v>237</v>
      </c>
      <c r="C69" s="381" t="s">
        <v>237</v>
      </c>
      <c r="D69" s="382" t="s">
        <v>237</v>
      </c>
      <c r="E69" s="383" t="s">
        <v>238</v>
      </c>
      <c r="F69" s="384" t="s">
        <v>238</v>
      </c>
      <c r="G69" s="24" t="s">
        <v>144</v>
      </c>
      <c r="H69" s="24"/>
      <c r="I69" s="24"/>
      <c r="J69" s="24"/>
      <c r="K69" s="32"/>
    </row>
    <row r="70" spans="1:12" ht="159.75" customHeight="1">
      <c r="A70" s="31">
        <v>40</v>
      </c>
      <c r="B70" s="380" t="s">
        <v>239</v>
      </c>
      <c r="C70" s="381" t="s">
        <v>239</v>
      </c>
      <c r="D70" s="382" t="s">
        <v>239</v>
      </c>
      <c r="E70" s="383" t="s">
        <v>240</v>
      </c>
      <c r="F70" s="384" t="s">
        <v>240</v>
      </c>
      <c r="G70" s="24" t="s">
        <v>214</v>
      </c>
      <c r="H70" s="24"/>
      <c r="I70" s="24"/>
      <c r="J70" s="24"/>
      <c r="K70" s="32"/>
    </row>
    <row r="71" spans="1:12" ht="189.85" customHeight="1">
      <c r="A71" s="31">
        <v>41</v>
      </c>
      <c r="B71" s="380" t="s">
        <v>241</v>
      </c>
      <c r="C71" s="381" t="s">
        <v>241</v>
      </c>
      <c r="D71" s="382" t="s">
        <v>241</v>
      </c>
      <c r="E71" s="383" t="s">
        <v>242</v>
      </c>
      <c r="F71" s="384" t="s">
        <v>242</v>
      </c>
      <c r="G71" s="24" t="s">
        <v>144</v>
      </c>
      <c r="H71" s="30"/>
      <c r="I71" s="24"/>
      <c r="J71" s="24"/>
      <c r="K71" s="32"/>
    </row>
    <row r="72" spans="1:12" ht="96.75" customHeight="1">
      <c r="A72" s="31">
        <v>41.1</v>
      </c>
      <c r="B72" s="380" t="s">
        <v>243</v>
      </c>
      <c r="C72" s="381" t="s">
        <v>243</v>
      </c>
      <c r="D72" s="382" t="s">
        <v>243</v>
      </c>
      <c r="E72" s="383" t="s">
        <v>244</v>
      </c>
      <c r="F72" s="384" t="s">
        <v>244</v>
      </c>
      <c r="G72" s="24" t="s">
        <v>245</v>
      </c>
      <c r="H72" s="30"/>
      <c r="I72" s="24"/>
      <c r="J72" s="24"/>
      <c r="K72" s="32"/>
    </row>
    <row r="73" spans="1:12" ht="179.2" customHeight="1">
      <c r="A73" s="31">
        <v>42</v>
      </c>
      <c r="B73" s="380" t="s">
        <v>246</v>
      </c>
      <c r="C73" s="381" t="s">
        <v>246</v>
      </c>
      <c r="D73" s="382" t="s">
        <v>246</v>
      </c>
      <c r="E73" s="383" t="s">
        <v>247</v>
      </c>
      <c r="F73" s="384" t="s">
        <v>247</v>
      </c>
      <c r="G73" s="24" t="s">
        <v>141</v>
      </c>
      <c r="H73" s="30"/>
      <c r="I73" s="24"/>
      <c r="J73" s="24"/>
      <c r="K73" s="32"/>
    </row>
    <row r="74" spans="1:12" ht="141.75" customHeight="1">
      <c r="A74" s="31">
        <v>43</v>
      </c>
      <c r="B74" s="380" t="s">
        <v>248</v>
      </c>
      <c r="C74" s="381" t="s">
        <v>248</v>
      </c>
      <c r="D74" s="382" t="s">
        <v>248</v>
      </c>
      <c r="E74" s="383" t="s">
        <v>249</v>
      </c>
      <c r="F74" s="384" t="s">
        <v>249</v>
      </c>
      <c r="G74" s="24" t="s">
        <v>38</v>
      </c>
      <c r="H74" s="30"/>
      <c r="I74" s="24"/>
      <c r="J74" s="24"/>
      <c r="K74" s="32"/>
    </row>
    <row r="75" spans="1:12" ht="146.94999999999999" customHeight="1">
      <c r="A75" s="31">
        <v>44</v>
      </c>
      <c r="B75" s="380" t="s">
        <v>250</v>
      </c>
      <c r="C75" s="381" t="s">
        <v>250</v>
      </c>
      <c r="D75" s="382" t="s">
        <v>250</v>
      </c>
      <c r="E75" s="383" t="s">
        <v>251</v>
      </c>
      <c r="F75" s="384" t="s">
        <v>251</v>
      </c>
      <c r="G75" s="24" t="s">
        <v>156</v>
      </c>
      <c r="H75" s="24"/>
      <c r="I75" s="24"/>
      <c r="J75" s="24"/>
      <c r="K75" s="32"/>
    </row>
    <row r="76" spans="1:12" ht="15.75">
      <c r="A76" s="31">
        <v>45</v>
      </c>
      <c r="B76" s="380" t="s">
        <v>252</v>
      </c>
      <c r="C76" s="381" t="s">
        <v>252</v>
      </c>
      <c r="D76" s="382" t="s">
        <v>252</v>
      </c>
      <c r="E76" s="383" t="s">
        <v>253</v>
      </c>
      <c r="F76" s="384" t="s">
        <v>253</v>
      </c>
      <c r="G76" s="24" t="s">
        <v>141</v>
      </c>
      <c r="H76" s="24"/>
      <c r="I76" s="24"/>
      <c r="J76" s="24"/>
      <c r="K76" s="32"/>
    </row>
    <row r="77" spans="1:12" ht="15.75">
      <c r="A77" s="195">
        <v>46</v>
      </c>
      <c r="B77" s="488" t="s">
        <v>490</v>
      </c>
      <c r="C77" s="489"/>
      <c r="D77" s="490"/>
      <c r="E77" s="491" t="s">
        <v>490</v>
      </c>
      <c r="F77" s="492"/>
      <c r="G77" s="196" t="s">
        <v>141</v>
      </c>
      <c r="H77" s="197"/>
      <c r="I77" s="196"/>
      <c r="J77" s="196"/>
      <c r="K77" s="198"/>
    </row>
    <row r="78" spans="1:12">
      <c r="A78" s="33"/>
      <c r="B78" s="33"/>
      <c r="C78" s="33"/>
      <c r="F78" s="33"/>
      <c r="G78" s="33"/>
      <c r="H78" s="33"/>
      <c r="I78" s="33"/>
      <c r="J78" s="33"/>
      <c r="K78" s="33"/>
    </row>
    <row r="79" spans="1:12" ht="15.75">
      <c r="A79" s="397" t="s">
        <v>57</v>
      </c>
      <c r="B79" s="397"/>
      <c r="C79" s="397"/>
      <c r="D79" s="397"/>
      <c r="E79" s="397"/>
      <c r="F79" s="397"/>
      <c r="G79" s="397"/>
      <c r="H79" s="397"/>
      <c r="I79" s="397"/>
      <c r="J79" s="397"/>
      <c r="K79" s="398"/>
      <c r="L79" s="106"/>
    </row>
    <row r="80" spans="1:12" ht="15.75" thickBot="1">
      <c r="A80" s="399" t="s">
        <v>0</v>
      </c>
      <c r="B80" s="399"/>
      <c r="C80" s="399"/>
      <c r="D80" s="50" t="s">
        <v>58</v>
      </c>
      <c r="E80" s="50"/>
      <c r="F80" s="50" t="s">
        <v>50</v>
      </c>
      <c r="G80" s="50" t="s">
        <v>59</v>
      </c>
      <c r="H80" s="50" t="s">
        <v>60</v>
      </c>
      <c r="I80" s="50" t="s">
        <v>61</v>
      </c>
      <c r="J80" s="50"/>
      <c r="K80" s="107" t="s">
        <v>51</v>
      </c>
      <c r="L80" s="56"/>
    </row>
    <row r="81" spans="1:16" ht="16.55" customHeight="1">
      <c r="A81" s="395" t="s">
        <v>109</v>
      </c>
      <c r="B81" s="396"/>
      <c r="C81" s="396"/>
      <c r="D81" s="52"/>
      <c r="E81" s="52"/>
      <c r="F81" s="53"/>
      <c r="G81" s="54"/>
      <c r="H81" s="54"/>
      <c r="I81" s="54"/>
      <c r="J81" s="54"/>
      <c r="K81" s="108"/>
      <c r="L81" s="56"/>
    </row>
    <row r="82" spans="1:16">
      <c r="A82" s="389" t="s">
        <v>64</v>
      </c>
      <c r="B82" s="390"/>
      <c r="C82" s="390"/>
      <c r="D82" s="55"/>
      <c r="E82" s="55"/>
      <c r="F82" s="56"/>
      <c r="G82" s="57"/>
      <c r="H82" s="57"/>
      <c r="I82" s="57"/>
      <c r="J82" s="57"/>
      <c r="K82" s="109">
        <f>I14</f>
        <v>1</v>
      </c>
      <c r="L82" s="56"/>
    </row>
    <row r="83" spans="1:16">
      <c r="A83" s="389" t="s">
        <v>62</v>
      </c>
      <c r="B83" s="390"/>
      <c r="C83" s="390"/>
      <c r="D83" s="55"/>
      <c r="E83" s="55"/>
      <c r="F83" s="56"/>
      <c r="G83" s="57"/>
      <c r="H83" s="57"/>
      <c r="I83" s="57"/>
      <c r="J83" s="57"/>
      <c r="K83" s="33"/>
      <c r="L83" s="56"/>
    </row>
    <row r="84" spans="1:16">
      <c r="A84" s="391"/>
      <c r="B84" s="392"/>
      <c r="C84" s="392"/>
      <c r="D84" s="56"/>
      <c r="E84" s="55"/>
      <c r="F84" s="56"/>
      <c r="G84" s="57"/>
      <c r="H84" s="57"/>
      <c r="I84" s="57"/>
      <c r="J84" s="57"/>
      <c r="K84" s="109">
        <f>SUM(K82:K83)</f>
        <v>1</v>
      </c>
      <c r="L84" s="56"/>
    </row>
    <row r="85" spans="1:16" ht="15.75" thickBot="1">
      <c r="A85" s="393" t="s">
        <v>63</v>
      </c>
      <c r="B85" s="394"/>
      <c r="C85" s="394"/>
      <c r="D85" s="58"/>
      <c r="E85" s="58"/>
      <c r="F85" s="59" t="s">
        <v>98</v>
      </c>
      <c r="G85" s="60"/>
      <c r="H85" s="60"/>
      <c r="I85" s="60"/>
      <c r="J85" s="60"/>
      <c r="K85" s="110">
        <f>ROUNDUP(K84,0)</f>
        <v>1</v>
      </c>
      <c r="L85" s="56"/>
    </row>
    <row r="86" spans="1:16">
      <c r="A86" s="495" t="s">
        <v>711</v>
      </c>
      <c r="B86" s="496"/>
      <c r="C86" s="496"/>
      <c r="D86" s="199"/>
      <c r="E86" s="199"/>
      <c r="F86" s="200"/>
      <c r="G86" s="201"/>
      <c r="H86" s="201"/>
      <c r="I86" s="201"/>
      <c r="J86" s="201"/>
      <c r="K86" s="202"/>
      <c r="L86" s="497"/>
      <c r="M86" s="203"/>
      <c r="N86" s="203"/>
      <c r="O86" s="203"/>
      <c r="P86" s="203"/>
    </row>
    <row r="87" spans="1:16">
      <c r="A87" s="498" t="s">
        <v>64</v>
      </c>
      <c r="B87" s="499"/>
      <c r="C87" s="499"/>
      <c r="D87" s="204"/>
      <c r="E87" s="204"/>
      <c r="F87" s="205"/>
      <c r="G87" s="206"/>
      <c r="H87" s="206"/>
      <c r="I87" s="206"/>
      <c r="J87" s="206"/>
      <c r="K87" s="207">
        <f>+I15</f>
        <v>1.99</v>
      </c>
      <c r="L87" s="497"/>
      <c r="M87" s="203"/>
      <c r="N87" s="203"/>
      <c r="O87" s="203"/>
      <c r="P87" s="203"/>
    </row>
    <row r="88" spans="1:16">
      <c r="A88" s="498" t="s">
        <v>62</v>
      </c>
      <c r="B88" s="499"/>
      <c r="C88" s="499"/>
      <c r="D88" s="204"/>
      <c r="E88" s="204"/>
      <c r="F88" s="205"/>
      <c r="G88" s="206"/>
      <c r="H88" s="206"/>
      <c r="I88" s="206"/>
      <c r="J88" s="206"/>
      <c r="K88" s="57">
        <f>K87*10%</f>
        <v>0.19900000000000001</v>
      </c>
      <c r="L88" s="497"/>
      <c r="M88" s="203"/>
      <c r="N88" s="203"/>
      <c r="O88" s="203"/>
      <c r="P88" s="203"/>
    </row>
    <row r="89" spans="1:16">
      <c r="A89" s="500"/>
      <c r="B89" s="501"/>
      <c r="C89" s="501"/>
      <c r="D89" s="205"/>
      <c r="E89" s="204"/>
      <c r="F89" s="205"/>
      <c r="G89" s="206"/>
      <c r="H89" s="206"/>
      <c r="I89" s="206"/>
      <c r="J89" s="206"/>
      <c r="K89" s="207">
        <f>K87+K88</f>
        <v>2.1890000000000001</v>
      </c>
      <c r="L89" s="497"/>
      <c r="M89" s="203"/>
      <c r="N89" s="203"/>
      <c r="O89" s="203"/>
      <c r="P89" s="203"/>
    </row>
    <row r="90" spans="1:16" ht="15.75" thickBot="1">
      <c r="A90" s="493" t="s">
        <v>63</v>
      </c>
      <c r="B90" s="494"/>
      <c r="C90" s="494"/>
      <c r="D90" s="208"/>
      <c r="E90" s="208"/>
      <c r="F90" s="209" t="s">
        <v>38</v>
      </c>
      <c r="G90" s="210"/>
      <c r="H90" s="210"/>
      <c r="I90" s="210"/>
      <c r="J90" s="210"/>
      <c r="K90" s="212">
        <f>ROUNDUP(K89,0)</f>
        <v>3</v>
      </c>
      <c r="L90" s="497"/>
      <c r="M90" s="203"/>
      <c r="N90" s="203"/>
      <c r="O90" s="203"/>
      <c r="P90" s="203"/>
    </row>
    <row r="91" spans="1:16">
      <c r="A91" s="395" t="s">
        <v>602</v>
      </c>
      <c r="B91" s="396"/>
      <c r="C91" s="396"/>
      <c r="D91" s="52"/>
      <c r="E91" s="52"/>
      <c r="F91" s="53"/>
      <c r="G91" s="54"/>
      <c r="H91" s="54"/>
      <c r="I91" s="54"/>
      <c r="J91" s="54"/>
      <c r="K91" s="64"/>
    </row>
    <row r="92" spans="1:16">
      <c r="A92" s="389" t="s">
        <v>64</v>
      </c>
      <c r="B92" s="390"/>
      <c r="C92" s="390"/>
      <c r="D92" s="55"/>
      <c r="E92" s="55"/>
      <c r="F92" s="56"/>
      <c r="G92" s="57"/>
      <c r="H92" s="57"/>
      <c r="I92" s="57"/>
      <c r="J92" s="57"/>
      <c r="K92" s="64">
        <f>+I16</f>
        <v>24</v>
      </c>
    </row>
    <row r="93" spans="1:16">
      <c r="A93" s="389" t="s">
        <v>62</v>
      </c>
      <c r="B93" s="390"/>
      <c r="C93" s="390"/>
      <c r="D93" s="55"/>
      <c r="E93" s="55"/>
      <c r="F93" s="56"/>
      <c r="G93" s="57"/>
      <c r="H93" s="57"/>
      <c r="I93" s="57"/>
      <c r="J93" s="57"/>
      <c r="K93" s="57">
        <f>K92*10%</f>
        <v>2.4000000000000004</v>
      </c>
    </row>
    <row r="94" spans="1:16">
      <c r="A94" s="391"/>
      <c r="B94" s="392"/>
      <c r="C94" s="392"/>
      <c r="D94" s="56"/>
      <c r="E94" s="55"/>
      <c r="F94" s="56"/>
      <c r="G94" s="57"/>
      <c r="H94" s="57"/>
      <c r="I94" s="57"/>
      <c r="J94" s="57"/>
      <c r="K94" s="64">
        <f>SUM(K92:K93)</f>
        <v>26.4</v>
      </c>
    </row>
    <row r="95" spans="1:16" ht="15.75" thickBot="1">
      <c r="A95" s="393" t="s">
        <v>63</v>
      </c>
      <c r="B95" s="394"/>
      <c r="C95" s="394"/>
      <c r="D95" s="58"/>
      <c r="E95" s="58"/>
      <c r="F95" s="59" t="s">
        <v>141</v>
      </c>
      <c r="G95" s="60"/>
      <c r="H95" s="60"/>
      <c r="I95" s="60"/>
      <c r="J95" s="60"/>
      <c r="K95" s="64">
        <f>ROUNDUP(K94,0)</f>
        <v>27</v>
      </c>
    </row>
    <row r="96" spans="1:16">
      <c r="A96" s="395" t="s">
        <v>712</v>
      </c>
      <c r="B96" s="396"/>
      <c r="C96" s="396"/>
      <c r="D96" s="52"/>
      <c r="E96" s="52"/>
      <c r="F96" s="53"/>
      <c r="G96" s="54"/>
      <c r="H96" s="54"/>
      <c r="I96" s="54"/>
      <c r="J96" s="54"/>
      <c r="K96" s="64"/>
    </row>
    <row r="97" spans="1:11">
      <c r="A97" s="389" t="s">
        <v>64</v>
      </c>
      <c r="B97" s="390"/>
      <c r="C97" s="390"/>
      <c r="D97" s="55"/>
      <c r="E97" s="55"/>
      <c r="F97" s="56"/>
      <c r="G97" s="57"/>
      <c r="H97" s="57"/>
      <c r="I97" s="57"/>
      <c r="J97" s="57"/>
      <c r="K97" s="64">
        <f>+P19</f>
        <v>85</v>
      </c>
    </row>
    <row r="98" spans="1:11">
      <c r="A98" s="389" t="s">
        <v>62</v>
      </c>
      <c r="B98" s="390"/>
      <c r="C98" s="390"/>
      <c r="D98" s="55"/>
      <c r="E98" s="55"/>
      <c r="F98" s="56"/>
      <c r="G98" s="57"/>
      <c r="H98" s="57"/>
      <c r="I98" s="57"/>
      <c r="J98" s="57"/>
      <c r="K98" s="57"/>
    </row>
    <row r="99" spans="1:11">
      <c r="A99" s="391"/>
      <c r="B99" s="392"/>
      <c r="C99" s="392"/>
      <c r="D99" s="56"/>
      <c r="E99" s="55"/>
      <c r="F99" s="56"/>
      <c r="G99" s="57"/>
      <c r="H99" s="57"/>
      <c r="I99" s="57"/>
      <c r="J99" s="57"/>
      <c r="K99" s="64">
        <f>SUM(K97:K98)</f>
        <v>85</v>
      </c>
    </row>
    <row r="100" spans="1:11" ht="15.75" thickBot="1">
      <c r="A100" s="393" t="s">
        <v>63</v>
      </c>
      <c r="B100" s="394"/>
      <c r="C100" s="394"/>
      <c r="D100" s="58"/>
      <c r="E100" s="58"/>
      <c r="F100" s="59" t="s">
        <v>141</v>
      </c>
      <c r="G100" s="60"/>
      <c r="H100" s="60"/>
      <c r="I100" s="60"/>
      <c r="J100" s="60"/>
      <c r="K100" s="64">
        <f>ROUNDUP(K99,0)</f>
        <v>85</v>
      </c>
    </row>
  </sheetData>
  <mergeCells count="150">
    <mergeCell ref="M2:N2"/>
    <mergeCell ref="B5:B6"/>
    <mergeCell ref="C5:C6"/>
    <mergeCell ref="D5:D6"/>
    <mergeCell ref="G5:I5"/>
    <mergeCell ref="J5:J6"/>
    <mergeCell ref="K5:K6"/>
    <mergeCell ref="L5:P5"/>
    <mergeCell ref="B22:D22"/>
    <mergeCell ref="E22:F22"/>
    <mergeCell ref="B23:D23"/>
    <mergeCell ref="E23:F23"/>
    <mergeCell ref="B24:D24"/>
    <mergeCell ref="E24:F24"/>
    <mergeCell ref="A7:K7"/>
    <mergeCell ref="A8:K8"/>
    <mergeCell ref="A18:I18"/>
    <mergeCell ref="B20:D20"/>
    <mergeCell ref="E20:F20"/>
    <mergeCell ref="B21:D21"/>
    <mergeCell ref="E21:F21"/>
    <mergeCell ref="B28:D28"/>
    <mergeCell ref="E28:F28"/>
    <mergeCell ref="B29:D29"/>
    <mergeCell ref="E29:F29"/>
    <mergeCell ref="B30:D30"/>
    <mergeCell ref="E30:F30"/>
    <mergeCell ref="B25:D25"/>
    <mergeCell ref="E25:F25"/>
    <mergeCell ref="B26:D26"/>
    <mergeCell ref="E26:F26"/>
    <mergeCell ref="B27:D27"/>
    <mergeCell ref="E27:F27"/>
    <mergeCell ref="B34:D34"/>
    <mergeCell ref="E34:F34"/>
    <mergeCell ref="B35:D35"/>
    <mergeCell ref="E35:F35"/>
    <mergeCell ref="B36:D36"/>
    <mergeCell ref="E36:F36"/>
    <mergeCell ref="B31:D31"/>
    <mergeCell ref="E31:F31"/>
    <mergeCell ref="B32:D32"/>
    <mergeCell ref="E32:F32"/>
    <mergeCell ref="B33:D33"/>
    <mergeCell ref="E33:F33"/>
    <mergeCell ref="B40:D40"/>
    <mergeCell ref="E40:F40"/>
    <mergeCell ref="B41:D41"/>
    <mergeCell ref="E41:F41"/>
    <mergeCell ref="B42:D42"/>
    <mergeCell ref="E42:F42"/>
    <mergeCell ref="B37:D37"/>
    <mergeCell ref="E37:F37"/>
    <mergeCell ref="B38:D38"/>
    <mergeCell ref="E38:F38"/>
    <mergeCell ref="B39:D39"/>
    <mergeCell ref="E39:F39"/>
    <mergeCell ref="B46:D46"/>
    <mergeCell ref="E46:F46"/>
    <mergeCell ref="B47:D47"/>
    <mergeCell ref="E47:F47"/>
    <mergeCell ref="B48:D48"/>
    <mergeCell ref="E48:F48"/>
    <mergeCell ref="B43:D43"/>
    <mergeCell ref="E43:F43"/>
    <mergeCell ref="B44:D44"/>
    <mergeCell ref="E44:F44"/>
    <mergeCell ref="B45:D45"/>
    <mergeCell ref="E45:F45"/>
    <mergeCell ref="B52:D52"/>
    <mergeCell ref="E52:F52"/>
    <mergeCell ref="B53:D53"/>
    <mergeCell ref="E53:F53"/>
    <mergeCell ref="B54:D54"/>
    <mergeCell ref="E54:F54"/>
    <mergeCell ref="B49:D49"/>
    <mergeCell ref="E49:F49"/>
    <mergeCell ref="B50:D50"/>
    <mergeCell ref="E50:F50"/>
    <mergeCell ref="B51:D51"/>
    <mergeCell ref="E51:F51"/>
    <mergeCell ref="B58:D58"/>
    <mergeCell ref="E58:F58"/>
    <mergeCell ref="B59:D59"/>
    <mergeCell ref="E59:F59"/>
    <mergeCell ref="B60:D60"/>
    <mergeCell ref="E60:F60"/>
    <mergeCell ref="B55:D55"/>
    <mergeCell ref="E55:F55"/>
    <mergeCell ref="B56:D56"/>
    <mergeCell ref="E56:F56"/>
    <mergeCell ref="B57:D57"/>
    <mergeCell ref="E57:F57"/>
    <mergeCell ref="B64:D64"/>
    <mergeCell ref="E64:F64"/>
    <mergeCell ref="B65:D65"/>
    <mergeCell ref="E65:F65"/>
    <mergeCell ref="B66:D66"/>
    <mergeCell ref="E66:F66"/>
    <mergeCell ref="B61:D61"/>
    <mergeCell ref="E61:F61"/>
    <mergeCell ref="B62:D62"/>
    <mergeCell ref="E62:F62"/>
    <mergeCell ref="B63:D63"/>
    <mergeCell ref="E63:F63"/>
    <mergeCell ref="B70:D70"/>
    <mergeCell ref="E70:F70"/>
    <mergeCell ref="B71:D71"/>
    <mergeCell ref="E71:F71"/>
    <mergeCell ref="B72:D72"/>
    <mergeCell ref="E72:F72"/>
    <mergeCell ref="B67:D67"/>
    <mergeCell ref="E67:F67"/>
    <mergeCell ref="B68:D68"/>
    <mergeCell ref="E68:F68"/>
    <mergeCell ref="B69:D69"/>
    <mergeCell ref="E69:F69"/>
    <mergeCell ref="B76:D76"/>
    <mergeCell ref="E76:F76"/>
    <mergeCell ref="B77:D77"/>
    <mergeCell ref="E77:F77"/>
    <mergeCell ref="A79:K79"/>
    <mergeCell ref="A80:C80"/>
    <mergeCell ref="B73:D73"/>
    <mergeCell ref="E73:F73"/>
    <mergeCell ref="B74:D74"/>
    <mergeCell ref="E74:F74"/>
    <mergeCell ref="B75:D75"/>
    <mergeCell ref="E75:F75"/>
    <mergeCell ref="L86:L90"/>
    <mergeCell ref="A87:C87"/>
    <mergeCell ref="A88:C88"/>
    <mergeCell ref="A89:C89"/>
    <mergeCell ref="A90:C90"/>
    <mergeCell ref="A91:C91"/>
    <mergeCell ref="A81:C81"/>
    <mergeCell ref="A82:C82"/>
    <mergeCell ref="A83:C83"/>
    <mergeCell ref="A84:C84"/>
    <mergeCell ref="A85:C85"/>
    <mergeCell ref="A86:C86"/>
    <mergeCell ref="A98:C98"/>
    <mergeCell ref="A99:C99"/>
    <mergeCell ref="A100:C100"/>
    <mergeCell ref="A92:C92"/>
    <mergeCell ref="A93:C93"/>
    <mergeCell ref="A94:C94"/>
    <mergeCell ref="A95:C95"/>
    <mergeCell ref="A96:C96"/>
    <mergeCell ref="A97:C97"/>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9E807-F83E-4377-B6FC-71A6EA1E39E3}">
  <sheetPr>
    <tabColor rgb="FF92D050"/>
  </sheetPr>
  <dimension ref="B1:O108"/>
  <sheetViews>
    <sheetView topLeftCell="A5" workbookViewId="0">
      <selection activeCell="O24" sqref="O24"/>
    </sheetView>
  </sheetViews>
  <sheetFormatPr defaultColWidth="9" defaultRowHeight="15.05"/>
  <cols>
    <col min="2" max="2" width="6.44140625" customWidth="1"/>
    <col min="3" max="3" width="21.44140625" hidden="1" customWidth="1"/>
    <col min="4" max="4" width="6.88671875" hidden="1" customWidth="1"/>
    <col min="5" max="5" width="9.88671875" hidden="1" customWidth="1"/>
    <col min="6" max="6" width="14.109375" customWidth="1"/>
    <col min="7" max="7" width="12.44140625" customWidth="1"/>
    <col min="8" max="8" width="8.44140625" customWidth="1"/>
    <col min="9" max="9" width="9.109375" customWidth="1"/>
    <col min="10" max="10" width="7.109375" hidden="1" customWidth="1"/>
    <col min="11" max="11" width="9.44140625" hidden="1" customWidth="1"/>
    <col min="12" max="12" width="15.109375" hidden="1" customWidth="1"/>
    <col min="13" max="13" width="17" hidden="1" customWidth="1"/>
    <col min="14" max="14" width="18.109375" customWidth="1"/>
    <col min="15" max="15" width="17.88671875" customWidth="1"/>
  </cols>
  <sheetData>
    <row r="1" spans="2:15" ht="18" customHeight="1">
      <c r="B1" s="226">
        <v>1</v>
      </c>
      <c r="C1" s="226">
        <f>+B1+1</f>
        <v>2</v>
      </c>
      <c r="D1" s="226">
        <f t="shared" ref="D1:N1" si="0">+C1+1</f>
        <v>3</v>
      </c>
      <c r="E1" s="226">
        <f t="shared" si="0"/>
        <v>4</v>
      </c>
      <c r="F1" s="226">
        <f t="shared" si="0"/>
        <v>5</v>
      </c>
      <c r="G1" s="226">
        <f t="shared" si="0"/>
        <v>6</v>
      </c>
      <c r="H1" s="226">
        <f t="shared" si="0"/>
        <v>7</v>
      </c>
      <c r="I1" s="226">
        <f t="shared" si="0"/>
        <v>8</v>
      </c>
      <c r="J1" s="226">
        <f t="shared" si="0"/>
        <v>9</v>
      </c>
      <c r="K1" s="226">
        <f t="shared" si="0"/>
        <v>10</v>
      </c>
      <c r="L1" s="226">
        <f t="shared" si="0"/>
        <v>11</v>
      </c>
      <c r="M1" s="226">
        <f t="shared" si="0"/>
        <v>12</v>
      </c>
      <c r="N1" s="226">
        <f t="shared" si="0"/>
        <v>13</v>
      </c>
      <c r="O1" s="227"/>
    </row>
    <row r="2" spans="2:15" ht="16.7" customHeight="1">
      <c r="B2" s="228" t="s">
        <v>753</v>
      </c>
      <c r="C2" s="229"/>
      <c r="D2" s="230"/>
      <c r="E2" s="231"/>
      <c r="F2" s="231"/>
      <c r="G2" s="231"/>
      <c r="H2" s="231"/>
      <c r="I2" s="231"/>
      <c r="J2" s="231"/>
      <c r="K2" s="231"/>
      <c r="L2" s="231"/>
      <c r="M2" s="231"/>
      <c r="N2" s="231"/>
      <c r="O2" s="232"/>
    </row>
    <row r="3" spans="2:15" ht="22.45" customHeight="1">
      <c r="B3" s="233" t="s">
        <v>754</v>
      </c>
      <c r="C3" s="234"/>
      <c r="D3" s="234"/>
      <c r="E3" s="234"/>
      <c r="F3" s="234"/>
      <c r="G3" s="234"/>
      <c r="H3" s="234"/>
      <c r="I3" s="234"/>
      <c r="J3" s="234"/>
      <c r="K3" s="234"/>
      <c r="L3" s="234"/>
      <c r="M3" s="234"/>
      <c r="N3" s="234"/>
      <c r="O3" s="235"/>
    </row>
    <row r="4" spans="2:15" ht="33.049999999999997" customHeight="1">
      <c r="B4" s="502" t="s">
        <v>755</v>
      </c>
      <c r="C4" s="502" t="s">
        <v>5</v>
      </c>
      <c r="D4" s="502" t="s">
        <v>756</v>
      </c>
      <c r="E4" s="505" t="s">
        <v>757</v>
      </c>
      <c r="F4" s="505" t="s">
        <v>758</v>
      </c>
      <c r="G4" s="502" t="s">
        <v>759</v>
      </c>
      <c r="H4" s="502" t="s">
        <v>760</v>
      </c>
      <c r="I4" s="502" t="s">
        <v>761</v>
      </c>
      <c r="J4" s="502" t="s">
        <v>762</v>
      </c>
      <c r="K4" s="502" t="s">
        <v>763</v>
      </c>
      <c r="L4" s="504" t="s">
        <v>764</v>
      </c>
      <c r="M4" s="504"/>
      <c r="N4" s="502" t="s">
        <v>765</v>
      </c>
      <c r="O4" s="502" t="s">
        <v>766</v>
      </c>
    </row>
    <row r="5" spans="2:15" ht="55">
      <c r="B5" s="502"/>
      <c r="C5" s="502"/>
      <c r="D5" s="502"/>
      <c r="E5" s="505"/>
      <c r="F5" s="505"/>
      <c r="G5" s="502"/>
      <c r="H5" s="502"/>
      <c r="I5" s="502"/>
      <c r="J5" s="502"/>
      <c r="K5" s="502"/>
      <c r="L5" s="236" t="s">
        <v>767</v>
      </c>
      <c r="M5" s="236" t="s">
        <v>768</v>
      </c>
      <c r="N5" s="502"/>
      <c r="O5" s="502"/>
    </row>
    <row r="6" spans="2:15" ht="3.8" customHeight="1">
      <c r="B6" s="237" t="str">
        <f>IF(F6="","",SUBTOTAL(3,F$6:$F6))</f>
        <v/>
      </c>
      <c r="C6" s="238"/>
      <c r="D6" s="237"/>
      <c r="E6" s="237"/>
      <c r="F6" s="239"/>
      <c r="G6" s="237"/>
      <c r="H6" s="237"/>
      <c r="I6" s="237"/>
      <c r="J6" s="240"/>
      <c r="K6" s="237"/>
      <c r="L6" s="237"/>
      <c r="M6" s="237"/>
      <c r="N6" s="237"/>
      <c r="O6" s="237"/>
    </row>
    <row r="7" spans="2:15" s="247" customFormat="1" ht="15.75">
      <c r="B7" s="241">
        <f>IF($F7="","",SUBTOTAL(3,F$7:$F7))</f>
        <v>1</v>
      </c>
      <c r="C7" s="242"/>
      <c r="D7" s="243"/>
      <c r="E7" s="244">
        <v>76371</v>
      </c>
      <c r="F7" s="244">
        <v>41792</v>
      </c>
      <c r="G7" s="243" t="s">
        <v>769</v>
      </c>
      <c r="H7" s="243" t="s">
        <v>43</v>
      </c>
      <c r="I7" s="243" t="s">
        <v>770</v>
      </c>
      <c r="J7" s="245" t="s">
        <v>771</v>
      </c>
      <c r="K7" s="243" t="s">
        <v>1</v>
      </c>
      <c r="L7" s="241"/>
      <c r="M7" s="241"/>
      <c r="N7" s="241" t="s">
        <v>772</v>
      </c>
      <c r="O7" s="246">
        <v>8.5</v>
      </c>
    </row>
    <row r="8" spans="2:15" s="247" customFormat="1" ht="15.75">
      <c r="B8" s="241">
        <f>IF($F8="","",SUBTOTAL(3,F$7:$F8))</f>
        <v>2</v>
      </c>
      <c r="C8" s="242"/>
      <c r="D8" s="243"/>
      <c r="E8" s="244">
        <v>76371</v>
      </c>
      <c r="F8" s="244">
        <v>41792</v>
      </c>
      <c r="G8" s="243" t="s">
        <v>769</v>
      </c>
      <c r="H8" s="243" t="s">
        <v>257</v>
      </c>
      <c r="I8" s="243" t="s">
        <v>770</v>
      </c>
      <c r="J8" s="245" t="s">
        <v>773</v>
      </c>
      <c r="K8" s="243" t="s">
        <v>1</v>
      </c>
      <c r="L8" s="241"/>
      <c r="M8" s="241"/>
      <c r="N8" s="241" t="s">
        <v>772</v>
      </c>
      <c r="O8" s="246">
        <v>8.5</v>
      </c>
    </row>
    <row r="9" spans="2:15" s="247" customFormat="1" ht="15.75">
      <c r="B9" s="241">
        <f>IF($F9="","",SUBTOTAL(3,F$7:$F9))</f>
        <v>3</v>
      </c>
      <c r="C9" s="242"/>
      <c r="D9" s="243"/>
      <c r="E9" s="244">
        <v>109770</v>
      </c>
      <c r="F9" s="244">
        <v>51539</v>
      </c>
      <c r="G9" s="243" t="s">
        <v>769</v>
      </c>
      <c r="H9" s="243" t="s">
        <v>43</v>
      </c>
      <c r="I9" s="243" t="s">
        <v>770</v>
      </c>
      <c r="J9" s="245" t="s">
        <v>773</v>
      </c>
      <c r="K9" s="243" t="s">
        <v>1</v>
      </c>
      <c r="L9" s="241"/>
      <c r="M9" s="241"/>
      <c r="N9" s="241" t="s">
        <v>774</v>
      </c>
      <c r="O9" s="248">
        <v>9</v>
      </c>
    </row>
    <row r="10" spans="2:15" s="247" customFormat="1" ht="15.75">
      <c r="B10" s="241">
        <f>IF($F10="","",SUBTOTAL(3,F$7:$F10))</f>
        <v>4</v>
      </c>
      <c r="C10" s="242"/>
      <c r="D10" s="243"/>
      <c r="E10" s="244">
        <v>109770</v>
      </c>
      <c r="F10" s="244">
        <v>51539</v>
      </c>
      <c r="G10" s="243" t="s">
        <v>769</v>
      </c>
      <c r="H10" s="243" t="s">
        <v>257</v>
      </c>
      <c r="I10" s="243" t="s">
        <v>770</v>
      </c>
      <c r="J10" s="245" t="s">
        <v>771</v>
      </c>
      <c r="K10" s="243" t="s">
        <v>1</v>
      </c>
      <c r="L10" s="241"/>
      <c r="M10" s="241"/>
      <c r="N10" s="241" t="s">
        <v>774</v>
      </c>
      <c r="O10" s="248">
        <v>9</v>
      </c>
    </row>
    <row r="11" spans="2:15" s="247" customFormat="1" ht="15.75">
      <c r="B11" s="241">
        <f>IF($F11="","",SUBTOTAL(3,F$7:$F11))</f>
        <v>5</v>
      </c>
      <c r="C11" s="242"/>
      <c r="D11" s="243"/>
      <c r="E11" s="244">
        <v>141095</v>
      </c>
      <c r="F11" s="244">
        <v>53653</v>
      </c>
      <c r="G11" s="243" t="s">
        <v>769</v>
      </c>
      <c r="H11" s="243" t="s">
        <v>43</v>
      </c>
      <c r="I11" s="243" t="s">
        <v>770</v>
      </c>
      <c r="J11" s="245" t="s">
        <v>773</v>
      </c>
      <c r="K11" s="243" t="s">
        <v>1</v>
      </c>
      <c r="L11" s="241"/>
      <c r="M11" s="241"/>
      <c r="N11" s="241" t="s">
        <v>775</v>
      </c>
      <c r="O11" s="248">
        <v>7</v>
      </c>
    </row>
    <row r="12" spans="2:15" s="247" customFormat="1" ht="15.75">
      <c r="B12" s="241">
        <f>IF($F12="","",SUBTOTAL(3,F$7:$F12))</f>
        <v>6</v>
      </c>
      <c r="C12" s="242"/>
      <c r="D12" s="243"/>
      <c r="E12" s="244">
        <v>141095</v>
      </c>
      <c r="F12" s="244">
        <v>53653</v>
      </c>
      <c r="G12" s="243" t="s">
        <v>769</v>
      </c>
      <c r="H12" s="243" t="s">
        <v>257</v>
      </c>
      <c r="I12" s="243" t="s">
        <v>770</v>
      </c>
      <c r="J12" s="245" t="s">
        <v>771</v>
      </c>
      <c r="K12" s="243" t="s">
        <v>1</v>
      </c>
      <c r="L12" s="241"/>
      <c r="M12" s="241"/>
      <c r="N12" s="241" t="s">
        <v>775</v>
      </c>
      <c r="O12" s="248">
        <v>7</v>
      </c>
    </row>
    <row r="13" spans="2:15" s="247" customFormat="1" ht="15.75">
      <c r="B13" s="241">
        <f>IF($F13="","",SUBTOTAL(3,F$7:$F13))</f>
        <v>7</v>
      </c>
      <c r="C13" s="242"/>
      <c r="D13" s="243" t="s">
        <v>776</v>
      </c>
      <c r="E13" s="244">
        <v>41792</v>
      </c>
      <c r="F13" s="244">
        <v>58555</v>
      </c>
      <c r="G13" s="243" t="s">
        <v>65</v>
      </c>
      <c r="H13" s="243" t="s">
        <v>43</v>
      </c>
      <c r="I13" s="243" t="s">
        <v>770</v>
      </c>
      <c r="J13" s="245" t="s">
        <v>773</v>
      </c>
      <c r="K13" s="243" t="s">
        <v>1</v>
      </c>
      <c r="L13" s="241"/>
      <c r="M13" s="241"/>
      <c r="N13" s="241" t="s">
        <v>777</v>
      </c>
      <c r="O13" s="243">
        <f>100*2</f>
        <v>200</v>
      </c>
    </row>
    <row r="14" spans="2:15" s="247" customFormat="1" ht="15.75">
      <c r="B14" s="241">
        <f>IF($F14="","",SUBTOTAL(3,F$7:$F14))</f>
        <v>8</v>
      </c>
      <c r="C14" s="242"/>
      <c r="D14" s="243"/>
      <c r="E14" s="244" t="s">
        <v>778</v>
      </c>
      <c r="F14" s="244">
        <v>60623</v>
      </c>
      <c r="G14" s="243" t="s">
        <v>769</v>
      </c>
      <c r="H14" s="243" t="s">
        <v>43</v>
      </c>
      <c r="I14" s="243" t="s">
        <v>770</v>
      </c>
      <c r="J14" s="245" t="s">
        <v>773</v>
      </c>
      <c r="K14" s="243" t="s">
        <v>1</v>
      </c>
      <c r="L14" s="241"/>
      <c r="M14" s="241"/>
      <c r="N14" s="241" t="s">
        <v>779</v>
      </c>
      <c r="O14" s="243">
        <v>6</v>
      </c>
    </row>
    <row r="15" spans="2:15" s="247" customFormat="1" ht="15.75">
      <c r="B15" s="241">
        <f>IF($F15="","",SUBTOTAL(3,F$7:$F15))</f>
        <v>9</v>
      </c>
      <c r="C15" s="242"/>
      <c r="D15" s="243"/>
      <c r="E15" s="244" t="s">
        <v>778</v>
      </c>
      <c r="F15" s="244">
        <v>60623</v>
      </c>
      <c r="G15" s="243" t="s">
        <v>769</v>
      </c>
      <c r="H15" s="243" t="s">
        <v>257</v>
      </c>
      <c r="I15" s="243" t="s">
        <v>770</v>
      </c>
      <c r="J15" s="245" t="s">
        <v>773</v>
      </c>
      <c r="K15" s="243" t="s">
        <v>1</v>
      </c>
      <c r="L15" s="241"/>
      <c r="M15" s="241"/>
      <c r="N15" s="241" t="s">
        <v>779</v>
      </c>
      <c r="O15" s="243">
        <v>6</v>
      </c>
    </row>
    <row r="16" spans="2:15" s="247" customFormat="1" ht="15.75">
      <c r="B16" s="241">
        <f>IF($F16="","",SUBTOTAL(3,F$7:$F16))</f>
        <v>10</v>
      </c>
      <c r="C16" s="242"/>
      <c r="D16" s="243"/>
      <c r="E16" s="244">
        <v>48015</v>
      </c>
      <c r="F16" s="244">
        <v>65875</v>
      </c>
      <c r="G16" s="243" t="s">
        <v>769</v>
      </c>
      <c r="H16" s="243" t="s">
        <v>43</v>
      </c>
      <c r="I16" s="243" t="s">
        <v>770</v>
      </c>
      <c r="J16" s="245" t="s">
        <v>773</v>
      </c>
      <c r="K16" s="243" t="s">
        <v>1</v>
      </c>
      <c r="L16" s="241"/>
      <c r="M16" s="241"/>
      <c r="N16" s="241" t="s">
        <v>780</v>
      </c>
      <c r="O16" s="243">
        <v>72.599999999999994</v>
      </c>
    </row>
    <row r="17" spans="2:15" s="247" customFormat="1" ht="82.5" customHeight="1">
      <c r="B17" s="241">
        <f>IF($F17="","",SUBTOTAL(3,F$7:$F17))</f>
        <v>11</v>
      </c>
      <c r="C17" s="242"/>
      <c r="D17" s="243"/>
      <c r="E17" s="244">
        <v>59945</v>
      </c>
      <c r="F17" s="244">
        <v>70360</v>
      </c>
      <c r="G17" s="243" t="s">
        <v>769</v>
      </c>
      <c r="H17" s="243" t="s">
        <v>257</v>
      </c>
      <c r="I17" s="243" t="s">
        <v>770</v>
      </c>
      <c r="J17" s="245" t="s">
        <v>771</v>
      </c>
      <c r="K17" s="243" t="s">
        <v>781</v>
      </c>
      <c r="L17" s="241"/>
      <c r="M17" s="241"/>
      <c r="N17" s="241" t="s">
        <v>782</v>
      </c>
      <c r="O17" s="243">
        <v>10</v>
      </c>
    </row>
    <row r="18" spans="2:15" s="247" customFormat="1" ht="15.75">
      <c r="B18" s="241">
        <f>IF($F18="","",SUBTOTAL(3,F$7:$F18))</f>
        <v>12</v>
      </c>
      <c r="C18" s="242"/>
      <c r="D18" s="243"/>
      <c r="E18" s="244">
        <v>87304</v>
      </c>
      <c r="F18" s="244">
        <v>80154</v>
      </c>
      <c r="G18" s="243" t="s">
        <v>65</v>
      </c>
      <c r="H18" s="243" t="s">
        <v>43</v>
      </c>
      <c r="I18" s="243" t="s">
        <v>770</v>
      </c>
      <c r="J18" s="245" t="s">
        <v>773</v>
      </c>
      <c r="K18" s="243" t="s">
        <v>1</v>
      </c>
      <c r="L18" s="241"/>
      <c r="M18" s="241"/>
      <c r="N18" s="241" t="s">
        <v>783</v>
      </c>
      <c r="O18" s="243">
        <f>70*2</f>
        <v>140</v>
      </c>
    </row>
    <row r="19" spans="2:15" s="247" customFormat="1" ht="15.75">
      <c r="B19" s="241">
        <f>IF($F19="","",SUBTOTAL(3,F$7:$F19))</f>
        <v>13</v>
      </c>
      <c r="C19" s="242"/>
      <c r="D19" s="243"/>
      <c r="E19" s="244">
        <v>174626</v>
      </c>
      <c r="F19" s="244">
        <v>137685</v>
      </c>
      <c r="G19" s="243" t="s">
        <v>769</v>
      </c>
      <c r="H19" s="243" t="s">
        <v>43</v>
      </c>
      <c r="I19" s="243" t="s">
        <v>770</v>
      </c>
      <c r="J19" s="245" t="s">
        <v>773</v>
      </c>
      <c r="K19" s="243" t="s">
        <v>1</v>
      </c>
      <c r="L19" s="241"/>
      <c r="M19" s="241"/>
      <c r="N19" s="241" t="s">
        <v>784</v>
      </c>
      <c r="O19" s="243">
        <v>60</v>
      </c>
    </row>
    <row r="20" spans="2:15" s="247" customFormat="1" ht="15.75">
      <c r="B20" s="241">
        <f>IF($F20="","",SUBTOTAL(3,F$7:$F20))</f>
        <v>14</v>
      </c>
      <c r="C20" s="242"/>
      <c r="D20" s="243"/>
      <c r="E20" s="244">
        <v>67095</v>
      </c>
      <c r="F20" s="244">
        <v>149640</v>
      </c>
      <c r="G20" s="243" t="s">
        <v>65</v>
      </c>
      <c r="H20" s="243" t="s">
        <v>43</v>
      </c>
      <c r="I20" s="243" t="s">
        <v>770</v>
      </c>
      <c r="J20" s="245" t="s">
        <v>773</v>
      </c>
      <c r="K20" s="243" t="s">
        <v>781</v>
      </c>
      <c r="L20" s="241"/>
      <c r="M20" s="241"/>
      <c r="N20" s="241" t="s">
        <v>785</v>
      </c>
      <c r="O20" s="243">
        <f>130*2</f>
        <v>260</v>
      </c>
    </row>
    <row r="21" spans="2:15" s="247" customFormat="1" ht="15.75">
      <c r="B21" s="241">
        <f>IF($F21="","",SUBTOTAL(3,F$7:$F21))</f>
        <v>15</v>
      </c>
      <c r="C21" s="242"/>
      <c r="D21" s="243"/>
      <c r="E21" s="244">
        <v>74732</v>
      </c>
      <c r="F21" s="244">
        <v>151235</v>
      </c>
      <c r="G21" s="243" t="s">
        <v>769</v>
      </c>
      <c r="H21" s="243" t="s">
        <v>257</v>
      </c>
      <c r="I21" s="243" t="s">
        <v>770</v>
      </c>
      <c r="J21" s="245" t="s">
        <v>773</v>
      </c>
      <c r="K21" s="243" t="s">
        <v>781</v>
      </c>
      <c r="L21" s="241"/>
      <c r="M21" s="241"/>
      <c r="N21" s="241" t="s">
        <v>786</v>
      </c>
      <c r="O21" s="243">
        <v>44</v>
      </c>
    </row>
    <row r="22" spans="2:15" s="247" customFormat="1" ht="15.75">
      <c r="B22" s="241">
        <f>IF($F22="","",SUBTOTAL(3,F$7:$F22))</f>
        <v>16</v>
      </c>
      <c r="C22" s="242"/>
      <c r="D22" s="243"/>
      <c r="E22" s="244"/>
      <c r="F22" s="250">
        <v>56122</v>
      </c>
      <c r="G22" s="251" t="s">
        <v>787</v>
      </c>
      <c r="H22" s="252" t="s">
        <v>43</v>
      </c>
      <c r="I22" s="252" t="s">
        <v>770</v>
      </c>
      <c r="J22" s="253" t="e">
        <f>IF(L22=#REF!,"Old","New")</f>
        <v>#REF!</v>
      </c>
      <c r="K22" s="253" t="s">
        <v>788</v>
      </c>
      <c r="L22" s="251" t="s">
        <v>789</v>
      </c>
      <c r="M22" s="251" t="s">
        <v>789</v>
      </c>
      <c r="N22" s="252">
        <v>3.2</v>
      </c>
      <c r="O22" s="252">
        <f>1*3.2</f>
        <v>3.2</v>
      </c>
    </row>
    <row r="23" spans="2:15" s="247" customFormat="1" ht="15.75">
      <c r="B23" s="241">
        <f>IF($F23="","",SUBTOTAL(3,F$7:$F23))</f>
        <v>17</v>
      </c>
      <c r="C23" s="242"/>
      <c r="D23" s="243"/>
      <c r="E23" s="244"/>
      <c r="F23" s="250">
        <v>56122</v>
      </c>
      <c r="G23" s="251" t="s">
        <v>787</v>
      </c>
      <c r="H23" s="252" t="s">
        <v>257</v>
      </c>
      <c r="I23" s="252" t="s">
        <v>770</v>
      </c>
      <c r="J23" s="253" t="e">
        <f>IF(L23=#REF!,"Old","New")</f>
        <v>#REF!</v>
      </c>
      <c r="K23" s="253" t="s">
        <v>788</v>
      </c>
      <c r="L23" s="251" t="s">
        <v>789</v>
      </c>
      <c r="M23" s="251" t="s">
        <v>789</v>
      </c>
      <c r="N23" s="252">
        <v>3.2</v>
      </c>
      <c r="O23" s="252">
        <f>1*3.2</f>
        <v>3.2</v>
      </c>
    </row>
    <row r="24" spans="2:15" s="247" customFormat="1" ht="15.75">
      <c r="B24" s="503" t="s">
        <v>731</v>
      </c>
      <c r="C24" s="503"/>
      <c r="D24" s="503"/>
      <c r="E24" s="503"/>
      <c r="F24" s="503"/>
      <c r="G24" s="503"/>
      <c r="H24" s="503"/>
      <c r="I24" s="503"/>
      <c r="J24" s="503"/>
      <c r="K24" s="503"/>
      <c r="L24" s="503"/>
      <c r="M24" s="503"/>
      <c r="N24" s="503"/>
      <c r="O24" s="249">
        <f>SUM(O7:O23)</f>
        <v>854.00000000000011</v>
      </c>
    </row>
    <row r="25" spans="2:15" s="247" customFormat="1">
      <c r="B25"/>
      <c r="C25"/>
      <c r="D25"/>
      <c r="E25"/>
      <c r="F25"/>
      <c r="G25"/>
      <c r="H25"/>
      <c r="I25"/>
      <c r="J25"/>
      <c r="K25"/>
      <c r="L25"/>
      <c r="M25"/>
      <c r="N25"/>
      <c r="O25"/>
    </row>
    <row r="26" spans="2:15" s="247" customFormat="1">
      <c r="B26"/>
      <c r="C26"/>
      <c r="D26"/>
      <c r="E26"/>
      <c r="F26"/>
      <c r="G26"/>
      <c r="H26"/>
      <c r="I26"/>
      <c r="J26"/>
      <c r="K26"/>
      <c r="L26"/>
      <c r="M26"/>
      <c r="N26"/>
      <c r="O26"/>
    </row>
    <row r="27" spans="2:15" s="247" customFormat="1">
      <c r="B27"/>
      <c r="C27"/>
      <c r="D27"/>
      <c r="E27"/>
      <c r="F27"/>
      <c r="G27"/>
      <c r="H27"/>
      <c r="I27"/>
      <c r="J27"/>
      <c r="K27"/>
      <c r="L27"/>
      <c r="M27"/>
      <c r="N27"/>
      <c r="O27"/>
    </row>
    <row r="28" spans="2:15" s="247" customFormat="1">
      <c r="B28"/>
      <c r="C28"/>
      <c r="D28"/>
      <c r="E28"/>
      <c r="F28"/>
      <c r="G28"/>
      <c r="H28"/>
      <c r="I28"/>
      <c r="J28"/>
      <c r="K28"/>
      <c r="L28"/>
      <c r="M28"/>
      <c r="N28"/>
      <c r="O28"/>
    </row>
    <row r="29" spans="2:15" s="247" customFormat="1">
      <c r="B29"/>
      <c r="C29"/>
      <c r="D29"/>
      <c r="E29"/>
      <c r="F29"/>
      <c r="G29"/>
      <c r="H29"/>
      <c r="I29"/>
      <c r="J29"/>
      <c r="K29"/>
      <c r="L29"/>
      <c r="M29"/>
      <c r="N29"/>
      <c r="O29"/>
    </row>
    <row r="30" spans="2:15" s="247" customFormat="1">
      <c r="B30"/>
      <c r="C30"/>
      <c r="D30"/>
      <c r="E30"/>
      <c r="F30"/>
      <c r="G30"/>
      <c r="H30"/>
      <c r="I30"/>
      <c r="J30"/>
      <c r="K30"/>
      <c r="L30"/>
      <c r="M30"/>
      <c r="N30"/>
      <c r="O30"/>
    </row>
    <row r="31" spans="2:15" s="247" customFormat="1">
      <c r="B31"/>
      <c r="C31"/>
      <c r="D31"/>
      <c r="E31"/>
      <c r="F31"/>
      <c r="G31"/>
      <c r="H31"/>
      <c r="I31"/>
      <c r="J31"/>
      <c r="K31"/>
      <c r="L31"/>
      <c r="M31"/>
      <c r="N31"/>
      <c r="O31"/>
    </row>
    <row r="32" spans="2:15" s="247" customFormat="1">
      <c r="B32"/>
      <c r="C32"/>
      <c r="D32"/>
      <c r="E32"/>
      <c r="F32"/>
      <c r="G32"/>
      <c r="H32"/>
      <c r="I32"/>
      <c r="J32"/>
      <c r="K32"/>
      <c r="L32"/>
      <c r="M32"/>
      <c r="N32" s="140"/>
      <c r="O32"/>
    </row>
    <row r="33" spans="2:15" s="247" customFormat="1">
      <c r="B33"/>
      <c r="C33"/>
      <c r="D33"/>
      <c r="E33"/>
      <c r="F33"/>
      <c r="G33"/>
      <c r="H33"/>
      <c r="I33"/>
      <c r="J33"/>
      <c r="K33"/>
      <c r="L33"/>
      <c r="M33"/>
      <c r="N33"/>
      <c r="O33"/>
    </row>
    <row r="34" spans="2:15" s="247" customFormat="1">
      <c r="B34"/>
      <c r="C34"/>
      <c r="D34"/>
      <c r="E34"/>
      <c r="F34"/>
      <c r="G34"/>
      <c r="H34"/>
      <c r="I34"/>
      <c r="J34"/>
      <c r="K34"/>
      <c r="L34"/>
      <c r="M34"/>
      <c r="N34"/>
      <c r="O34"/>
    </row>
    <row r="35" spans="2:15" s="247" customFormat="1">
      <c r="B35"/>
      <c r="C35"/>
      <c r="D35"/>
      <c r="E35"/>
      <c r="F35"/>
      <c r="G35"/>
      <c r="H35"/>
      <c r="I35"/>
      <c r="J35"/>
      <c r="K35"/>
      <c r="L35"/>
      <c r="M35"/>
      <c r="N35"/>
      <c r="O35"/>
    </row>
    <row r="36" spans="2:15" s="247" customFormat="1">
      <c r="B36"/>
      <c r="C36"/>
      <c r="D36"/>
      <c r="E36"/>
      <c r="F36"/>
      <c r="G36"/>
      <c r="H36"/>
      <c r="I36"/>
      <c r="J36"/>
      <c r="K36"/>
      <c r="L36"/>
      <c r="M36"/>
      <c r="N36"/>
      <c r="O36"/>
    </row>
    <row r="37" spans="2:15" s="247" customFormat="1">
      <c r="B37"/>
      <c r="C37"/>
      <c r="D37"/>
      <c r="E37"/>
      <c r="F37"/>
      <c r="G37"/>
      <c r="H37"/>
      <c r="I37"/>
      <c r="J37"/>
      <c r="K37"/>
      <c r="L37"/>
      <c r="M37"/>
      <c r="N37"/>
      <c r="O37"/>
    </row>
    <row r="38" spans="2:15" s="247" customFormat="1">
      <c r="B38"/>
      <c r="C38"/>
      <c r="D38"/>
      <c r="E38"/>
      <c r="F38"/>
      <c r="G38"/>
      <c r="H38"/>
      <c r="I38"/>
      <c r="J38"/>
      <c r="K38"/>
      <c r="L38"/>
      <c r="M38"/>
      <c r="N38"/>
      <c r="O38"/>
    </row>
    <row r="39" spans="2:15" s="247" customFormat="1">
      <c r="B39"/>
      <c r="C39"/>
      <c r="D39"/>
      <c r="E39"/>
      <c r="F39"/>
      <c r="G39"/>
      <c r="H39"/>
      <c r="I39"/>
      <c r="J39"/>
      <c r="K39"/>
      <c r="L39"/>
      <c r="M39"/>
      <c r="N39"/>
      <c r="O39"/>
    </row>
    <row r="40" spans="2:15" s="247" customFormat="1">
      <c r="B40"/>
      <c r="C40"/>
      <c r="D40"/>
      <c r="E40"/>
      <c r="F40"/>
      <c r="G40"/>
      <c r="H40"/>
      <c r="I40"/>
      <c r="J40"/>
      <c r="K40"/>
      <c r="L40"/>
      <c r="M40"/>
      <c r="N40"/>
      <c r="O40"/>
    </row>
    <row r="41" spans="2:15" s="247" customFormat="1">
      <c r="B41"/>
      <c r="C41"/>
      <c r="D41"/>
      <c r="E41"/>
      <c r="F41"/>
      <c r="G41"/>
      <c r="H41"/>
      <c r="I41"/>
      <c r="J41"/>
      <c r="K41"/>
      <c r="L41"/>
      <c r="M41"/>
      <c r="N41"/>
      <c r="O41"/>
    </row>
    <row r="42" spans="2:15" s="247" customFormat="1">
      <c r="B42"/>
      <c r="C42"/>
      <c r="D42"/>
      <c r="E42"/>
      <c r="F42"/>
      <c r="G42"/>
      <c r="H42"/>
      <c r="I42"/>
      <c r="J42"/>
      <c r="K42"/>
      <c r="L42"/>
      <c r="M42"/>
      <c r="N42"/>
      <c r="O42"/>
    </row>
    <row r="43" spans="2:15" s="247" customFormat="1">
      <c r="B43"/>
      <c r="C43"/>
      <c r="D43"/>
      <c r="E43"/>
      <c r="F43"/>
      <c r="G43"/>
      <c r="H43"/>
      <c r="I43"/>
      <c r="J43"/>
      <c r="K43"/>
      <c r="L43"/>
      <c r="M43"/>
      <c r="N43"/>
      <c r="O43"/>
    </row>
    <row r="44" spans="2:15" s="247" customFormat="1">
      <c r="B44"/>
      <c r="C44"/>
      <c r="D44"/>
      <c r="E44"/>
      <c r="F44"/>
      <c r="G44"/>
      <c r="H44"/>
      <c r="I44"/>
      <c r="J44"/>
      <c r="K44"/>
      <c r="L44"/>
      <c r="M44"/>
      <c r="N44"/>
      <c r="O44"/>
    </row>
    <row r="45" spans="2:15" s="247" customFormat="1">
      <c r="B45"/>
      <c r="C45"/>
      <c r="D45"/>
      <c r="E45"/>
      <c r="F45"/>
      <c r="G45"/>
      <c r="H45"/>
      <c r="I45"/>
      <c r="J45"/>
      <c r="K45"/>
      <c r="L45"/>
      <c r="M45"/>
      <c r="N45"/>
      <c r="O45"/>
    </row>
    <row r="46" spans="2:15" s="247" customFormat="1">
      <c r="B46"/>
      <c r="C46"/>
      <c r="D46"/>
      <c r="E46"/>
      <c r="F46"/>
      <c r="G46"/>
      <c r="H46"/>
      <c r="I46"/>
      <c r="J46"/>
      <c r="K46"/>
      <c r="L46"/>
      <c r="M46"/>
      <c r="N46"/>
      <c r="O46"/>
    </row>
    <row r="47" spans="2:15" s="247" customFormat="1">
      <c r="B47"/>
      <c r="C47"/>
      <c r="D47"/>
      <c r="E47"/>
      <c r="F47"/>
      <c r="G47"/>
      <c r="H47"/>
      <c r="I47"/>
      <c r="J47"/>
      <c r="K47"/>
      <c r="L47"/>
      <c r="M47"/>
      <c r="N47"/>
      <c r="O47"/>
    </row>
    <row r="48" spans="2:15" s="247" customFormat="1">
      <c r="B48"/>
      <c r="C48"/>
      <c r="D48"/>
      <c r="E48"/>
      <c r="F48"/>
      <c r="G48"/>
      <c r="H48"/>
      <c r="I48"/>
      <c r="J48"/>
      <c r="K48"/>
      <c r="L48"/>
      <c r="M48"/>
      <c r="N48"/>
      <c r="O48"/>
    </row>
    <row r="49" spans="2:15" s="247" customFormat="1">
      <c r="B49"/>
      <c r="C49"/>
      <c r="D49"/>
      <c r="E49"/>
      <c r="F49"/>
      <c r="G49"/>
      <c r="H49"/>
      <c r="I49"/>
      <c r="J49"/>
      <c r="K49"/>
      <c r="L49"/>
      <c r="M49"/>
      <c r="N49"/>
      <c r="O49"/>
    </row>
    <row r="50" spans="2:15" s="247" customFormat="1">
      <c r="B50"/>
      <c r="C50"/>
      <c r="D50"/>
      <c r="E50"/>
      <c r="F50"/>
      <c r="G50"/>
      <c r="H50"/>
      <c r="I50"/>
      <c r="J50"/>
      <c r="K50"/>
      <c r="L50"/>
      <c r="M50"/>
      <c r="N50"/>
      <c r="O50"/>
    </row>
    <row r="51" spans="2:15" s="247" customFormat="1">
      <c r="B51"/>
      <c r="C51"/>
      <c r="D51"/>
      <c r="E51"/>
      <c r="F51"/>
      <c r="G51"/>
      <c r="H51"/>
      <c r="I51"/>
      <c r="J51"/>
      <c r="K51"/>
      <c r="L51"/>
      <c r="M51"/>
      <c r="N51"/>
      <c r="O51"/>
    </row>
    <row r="52" spans="2:15" s="247" customFormat="1">
      <c r="B52"/>
      <c r="C52"/>
      <c r="D52"/>
      <c r="E52"/>
      <c r="F52"/>
      <c r="G52"/>
      <c r="H52"/>
      <c r="I52"/>
      <c r="J52"/>
      <c r="K52"/>
      <c r="L52"/>
      <c r="M52"/>
      <c r="N52"/>
      <c r="O52"/>
    </row>
    <row r="53" spans="2:15" s="247" customFormat="1">
      <c r="B53"/>
      <c r="C53"/>
      <c r="D53"/>
      <c r="E53"/>
      <c r="F53"/>
      <c r="G53"/>
      <c r="H53"/>
      <c r="I53"/>
      <c r="J53"/>
      <c r="K53"/>
      <c r="L53"/>
      <c r="M53"/>
      <c r="N53"/>
      <c r="O53"/>
    </row>
    <row r="54" spans="2:15" s="247" customFormat="1">
      <c r="B54"/>
      <c r="C54"/>
      <c r="D54"/>
      <c r="E54"/>
      <c r="F54"/>
      <c r="G54"/>
      <c r="H54"/>
      <c r="I54"/>
      <c r="J54"/>
      <c r="K54"/>
      <c r="L54"/>
      <c r="M54"/>
      <c r="N54"/>
      <c r="O54"/>
    </row>
    <row r="55" spans="2:15" s="247" customFormat="1">
      <c r="B55"/>
      <c r="C55"/>
      <c r="D55"/>
      <c r="E55"/>
      <c r="F55"/>
      <c r="G55"/>
      <c r="H55"/>
      <c r="I55"/>
      <c r="J55"/>
      <c r="K55"/>
      <c r="L55"/>
      <c r="M55"/>
      <c r="N55"/>
      <c r="O55"/>
    </row>
    <row r="56" spans="2:15" s="247" customFormat="1">
      <c r="B56"/>
      <c r="C56"/>
      <c r="D56"/>
      <c r="E56"/>
      <c r="F56"/>
      <c r="G56"/>
      <c r="H56"/>
      <c r="I56"/>
      <c r="J56"/>
      <c r="K56"/>
      <c r="L56"/>
      <c r="M56"/>
      <c r="N56"/>
      <c r="O56"/>
    </row>
    <row r="57" spans="2:15" s="247" customFormat="1">
      <c r="B57"/>
      <c r="C57"/>
      <c r="D57"/>
      <c r="E57"/>
      <c r="F57"/>
      <c r="G57"/>
      <c r="H57"/>
      <c r="I57"/>
      <c r="J57"/>
      <c r="K57"/>
      <c r="L57"/>
      <c r="M57"/>
      <c r="N57"/>
      <c r="O57"/>
    </row>
    <row r="58" spans="2:15" s="247" customFormat="1">
      <c r="B58"/>
      <c r="C58"/>
      <c r="D58"/>
      <c r="E58"/>
      <c r="F58"/>
      <c r="G58"/>
      <c r="H58"/>
      <c r="I58"/>
      <c r="J58"/>
      <c r="K58"/>
      <c r="L58"/>
      <c r="M58"/>
      <c r="N58"/>
      <c r="O58"/>
    </row>
    <row r="59" spans="2:15" s="247" customFormat="1">
      <c r="B59"/>
      <c r="C59"/>
      <c r="D59"/>
      <c r="E59"/>
      <c r="F59"/>
      <c r="G59"/>
      <c r="H59"/>
      <c r="I59"/>
      <c r="J59"/>
      <c r="K59"/>
      <c r="L59"/>
      <c r="M59"/>
      <c r="N59"/>
      <c r="O59"/>
    </row>
    <row r="60" spans="2:15" s="247" customFormat="1">
      <c r="B60"/>
      <c r="C60"/>
      <c r="D60"/>
      <c r="E60"/>
      <c r="F60"/>
      <c r="G60"/>
      <c r="H60"/>
      <c r="I60"/>
      <c r="J60"/>
      <c r="K60"/>
      <c r="L60"/>
      <c r="M60"/>
      <c r="N60"/>
      <c r="O60"/>
    </row>
    <row r="61" spans="2:15" s="247" customFormat="1">
      <c r="B61"/>
      <c r="C61"/>
      <c r="D61"/>
      <c r="E61"/>
      <c r="F61"/>
      <c r="G61"/>
      <c r="H61"/>
      <c r="I61"/>
      <c r="J61"/>
      <c r="K61"/>
      <c r="L61"/>
      <c r="M61"/>
      <c r="N61"/>
      <c r="O61"/>
    </row>
    <row r="62" spans="2:15" s="247" customFormat="1">
      <c r="B62"/>
      <c r="C62"/>
      <c r="D62"/>
      <c r="E62"/>
      <c r="F62"/>
      <c r="G62"/>
      <c r="H62"/>
      <c r="I62"/>
      <c r="J62"/>
      <c r="K62"/>
      <c r="L62"/>
      <c r="M62"/>
      <c r="N62"/>
      <c r="O62"/>
    </row>
    <row r="63" spans="2:15" s="247" customFormat="1">
      <c r="B63"/>
      <c r="C63"/>
      <c r="D63"/>
      <c r="E63"/>
      <c r="F63"/>
      <c r="G63"/>
      <c r="H63"/>
      <c r="I63"/>
      <c r="J63"/>
      <c r="K63"/>
      <c r="L63"/>
      <c r="M63"/>
      <c r="N63"/>
      <c r="O63"/>
    </row>
    <row r="64" spans="2:15" s="247" customFormat="1">
      <c r="B64"/>
      <c r="C64"/>
      <c r="D64"/>
      <c r="E64"/>
      <c r="F64"/>
      <c r="G64"/>
      <c r="H64"/>
      <c r="I64"/>
      <c r="J64"/>
      <c r="K64"/>
      <c r="L64"/>
      <c r="M64"/>
      <c r="N64"/>
      <c r="O64"/>
    </row>
    <row r="65" spans="2:15" s="247" customFormat="1">
      <c r="B65"/>
      <c r="C65"/>
      <c r="D65"/>
      <c r="E65"/>
      <c r="F65"/>
      <c r="G65"/>
      <c r="H65"/>
      <c r="I65"/>
      <c r="J65"/>
      <c r="K65"/>
      <c r="L65"/>
      <c r="M65"/>
      <c r="N65"/>
      <c r="O65"/>
    </row>
    <row r="66" spans="2:15" s="247" customFormat="1">
      <c r="B66"/>
      <c r="C66"/>
      <c r="D66"/>
      <c r="E66"/>
      <c r="F66"/>
      <c r="G66"/>
      <c r="H66"/>
      <c r="I66"/>
      <c r="J66"/>
      <c r="K66"/>
      <c r="L66"/>
      <c r="M66"/>
      <c r="N66"/>
      <c r="O66"/>
    </row>
    <row r="67" spans="2:15" s="247" customFormat="1">
      <c r="B67"/>
      <c r="C67"/>
      <c r="D67"/>
      <c r="E67"/>
      <c r="F67"/>
      <c r="G67"/>
      <c r="H67"/>
      <c r="I67"/>
      <c r="J67"/>
      <c r="K67"/>
      <c r="L67"/>
      <c r="M67"/>
      <c r="N67"/>
      <c r="O67"/>
    </row>
    <row r="68" spans="2:15" s="247" customFormat="1">
      <c r="B68"/>
      <c r="C68"/>
      <c r="D68"/>
      <c r="E68"/>
      <c r="F68"/>
      <c r="G68"/>
      <c r="H68"/>
      <c r="I68"/>
      <c r="J68"/>
      <c r="K68"/>
      <c r="L68"/>
      <c r="M68"/>
      <c r="N68"/>
      <c r="O68"/>
    </row>
    <row r="69" spans="2:15" s="247" customFormat="1">
      <c r="B69"/>
      <c r="C69"/>
      <c r="D69"/>
      <c r="E69"/>
      <c r="F69"/>
      <c r="G69"/>
      <c r="H69"/>
      <c r="I69"/>
      <c r="J69"/>
      <c r="K69"/>
      <c r="L69"/>
      <c r="M69"/>
      <c r="N69"/>
      <c r="O69"/>
    </row>
    <row r="70" spans="2:15" s="247" customFormat="1">
      <c r="B70"/>
      <c r="C70"/>
      <c r="D70"/>
      <c r="E70"/>
      <c r="F70"/>
      <c r="G70"/>
      <c r="H70"/>
      <c r="I70"/>
      <c r="J70"/>
      <c r="K70"/>
      <c r="L70"/>
      <c r="M70"/>
      <c r="N70"/>
      <c r="O70"/>
    </row>
    <row r="71" spans="2:15" s="247" customFormat="1">
      <c r="B71"/>
      <c r="C71"/>
      <c r="D71"/>
      <c r="E71"/>
      <c r="F71"/>
      <c r="G71"/>
      <c r="H71"/>
      <c r="I71"/>
      <c r="J71"/>
      <c r="K71"/>
      <c r="L71"/>
      <c r="M71"/>
      <c r="N71"/>
      <c r="O71"/>
    </row>
    <row r="72" spans="2:15" s="247" customFormat="1">
      <c r="B72"/>
      <c r="C72"/>
      <c r="D72"/>
      <c r="E72"/>
      <c r="F72"/>
      <c r="G72"/>
      <c r="H72"/>
      <c r="I72"/>
      <c r="J72"/>
      <c r="K72"/>
      <c r="L72"/>
      <c r="M72"/>
      <c r="N72"/>
      <c r="O72"/>
    </row>
    <row r="73" spans="2:15" s="247" customFormat="1">
      <c r="B73"/>
      <c r="C73"/>
      <c r="D73"/>
      <c r="E73"/>
      <c r="F73"/>
      <c r="G73"/>
      <c r="H73"/>
      <c r="I73"/>
      <c r="J73"/>
      <c r="K73"/>
      <c r="L73"/>
      <c r="M73"/>
      <c r="N73"/>
      <c r="O73"/>
    </row>
    <row r="74" spans="2:15" s="247" customFormat="1">
      <c r="B74"/>
      <c r="C74"/>
      <c r="D74"/>
      <c r="E74"/>
      <c r="F74"/>
      <c r="G74"/>
      <c r="H74"/>
      <c r="I74"/>
      <c r="J74"/>
      <c r="K74"/>
      <c r="L74"/>
      <c r="M74"/>
      <c r="N74"/>
      <c r="O74"/>
    </row>
    <row r="75" spans="2:15" s="247" customFormat="1">
      <c r="B75"/>
      <c r="C75"/>
      <c r="D75"/>
      <c r="E75"/>
      <c r="F75"/>
      <c r="G75"/>
      <c r="H75"/>
      <c r="I75"/>
      <c r="J75"/>
      <c r="K75"/>
      <c r="L75"/>
      <c r="M75"/>
      <c r="N75"/>
      <c r="O75"/>
    </row>
    <row r="76" spans="2:15" s="247" customFormat="1">
      <c r="B76"/>
      <c r="C76"/>
      <c r="D76"/>
      <c r="E76"/>
      <c r="F76"/>
      <c r="G76"/>
      <c r="H76"/>
      <c r="I76"/>
      <c r="J76"/>
      <c r="K76"/>
      <c r="L76"/>
      <c r="M76"/>
      <c r="N76"/>
      <c r="O76"/>
    </row>
    <row r="77" spans="2:15" s="247" customFormat="1">
      <c r="B77"/>
      <c r="C77"/>
      <c r="D77"/>
      <c r="E77"/>
      <c r="F77"/>
      <c r="G77"/>
      <c r="H77"/>
      <c r="I77"/>
      <c r="J77"/>
      <c r="K77"/>
      <c r="L77"/>
      <c r="M77"/>
      <c r="N77"/>
      <c r="O77"/>
    </row>
    <row r="78" spans="2:15" s="247" customFormat="1">
      <c r="B78"/>
      <c r="C78"/>
      <c r="D78"/>
      <c r="E78"/>
      <c r="F78"/>
      <c r="G78"/>
      <c r="H78"/>
      <c r="I78"/>
      <c r="J78"/>
      <c r="K78"/>
      <c r="L78"/>
      <c r="M78"/>
      <c r="N78"/>
      <c r="O78"/>
    </row>
    <row r="79" spans="2:15" s="247" customFormat="1">
      <c r="B79"/>
      <c r="C79"/>
      <c r="D79"/>
      <c r="E79"/>
      <c r="F79"/>
      <c r="G79"/>
      <c r="H79"/>
      <c r="I79"/>
      <c r="J79"/>
      <c r="K79"/>
      <c r="L79"/>
      <c r="M79"/>
      <c r="N79"/>
      <c r="O79"/>
    </row>
    <row r="80" spans="2:15" s="247" customFormat="1">
      <c r="B80"/>
      <c r="C80"/>
      <c r="D80"/>
      <c r="E80"/>
      <c r="F80"/>
      <c r="G80"/>
      <c r="H80"/>
      <c r="I80"/>
      <c r="J80"/>
      <c r="K80"/>
      <c r="L80"/>
      <c r="M80"/>
      <c r="N80"/>
      <c r="O80"/>
    </row>
    <row r="81" spans="2:15" s="247" customFormat="1">
      <c r="B81"/>
      <c r="C81"/>
      <c r="D81"/>
      <c r="E81"/>
      <c r="F81"/>
      <c r="G81"/>
      <c r="H81"/>
      <c r="I81"/>
      <c r="J81"/>
      <c r="K81"/>
      <c r="L81"/>
      <c r="M81"/>
      <c r="N81"/>
      <c r="O81"/>
    </row>
    <row r="82" spans="2:15" s="247" customFormat="1">
      <c r="B82"/>
      <c r="C82"/>
      <c r="D82"/>
      <c r="E82"/>
      <c r="F82"/>
      <c r="G82"/>
      <c r="H82"/>
      <c r="I82"/>
      <c r="J82"/>
      <c r="K82"/>
      <c r="L82"/>
      <c r="M82"/>
      <c r="N82"/>
      <c r="O82"/>
    </row>
    <row r="83" spans="2:15" s="247" customFormat="1">
      <c r="B83"/>
      <c r="C83"/>
      <c r="D83"/>
      <c r="E83"/>
      <c r="F83"/>
      <c r="G83"/>
      <c r="H83"/>
      <c r="I83"/>
      <c r="J83"/>
      <c r="K83"/>
      <c r="L83"/>
      <c r="M83"/>
      <c r="N83"/>
      <c r="O83"/>
    </row>
    <row r="84" spans="2:15" s="247" customFormat="1">
      <c r="B84"/>
      <c r="C84"/>
      <c r="D84"/>
      <c r="E84"/>
      <c r="F84"/>
      <c r="G84"/>
      <c r="H84"/>
      <c r="I84"/>
      <c r="J84"/>
      <c r="K84"/>
      <c r="L84"/>
      <c r="M84"/>
      <c r="N84"/>
      <c r="O84"/>
    </row>
    <row r="85" spans="2:15" s="247" customFormat="1">
      <c r="B85"/>
      <c r="C85"/>
      <c r="D85"/>
      <c r="E85"/>
      <c r="F85"/>
      <c r="G85"/>
      <c r="H85"/>
      <c r="I85"/>
      <c r="J85"/>
      <c r="K85"/>
      <c r="L85"/>
      <c r="M85"/>
      <c r="N85"/>
      <c r="O85"/>
    </row>
    <row r="86" spans="2:15" s="247" customFormat="1">
      <c r="B86"/>
      <c r="C86"/>
      <c r="D86"/>
      <c r="E86"/>
      <c r="F86"/>
      <c r="G86"/>
      <c r="H86"/>
      <c r="I86"/>
      <c r="J86"/>
      <c r="K86"/>
      <c r="L86"/>
      <c r="M86"/>
      <c r="N86"/>
      <c r="O86"/>
    </row>
    <row r="87" spans="2:15" s="247" customFormat="1">
      <c r="B87"/>
      <c r="C87"/>
      <c r="D87"/>
      <c r="E87"/>
      <c r="F87"/>
      <c r="G87"/>
      <c r="H87"/>
      <c r="I87"/>
      <c r="J87"/>
      <c r="K87"/>
      <c r="L87"/>
      <c r="M87"/>
      <c r="N87"/>
      <c r="O87"/>
    </row>
    <row r="88" spans="2:15" s="247" customFormat="1">
      <c r="B88"/>
      <c r="C88"/>
      <c r="D88"/>
      <c r="E88"/>
      <c r="F88"/>
      <c r="G88"/>
      <c r="H88"/>
      <c r="I88"/>
      <c r="J88"/>
      <c r="K88"/>
      <c r="L88"/>
      <c r="M88"/>
      <c r="N88"/>
      <c r="O88"/>
    </row>
    <row r="89" spans="2:15" s="247" customFormat="1">
      <c r="B89"/>
      <c r="C89"/>
      <c r="D89"/>
      <c r="E89"/>
      <c r="F89"/>
      <c r="G89"/>
      <c r="H89"/>
      <c r="I89"/>
      <c r="J89"/>
      <c r="K89"/>
      <c r="L89"/>
      <c r="M89"/>
      <c r="N89"/>
      <c r="O89"/>
    </row>
    <row r="90" spans="2:15" s="247" customFormat="1">
      <c r="B90"/>
      <c r="C90"/>
      <c r="D90"/>
      <c r="E90"/>
      <c r="F90"/>
      <c r="G90"/>
      <c r="H90"/>
      <c r="I90"/>
      <c r="J90"/>
      <c r="K90"/>
      <c r="L90"/>
      <c r="M90"/>
      <c r="N90"/>
      <c r="O90"/>
    </row>
    <row r="91" spans="2:15" s="247" customFormat="1">
      <c r="B91"/>
      <c r="C91"/>
      <c r="D91"/>
      <c r="E91"/>
      <c r="F91"/>
      <c r="G91"/>
      <c r="H91"/>
      <c r="I91"/>
      <c r="J91"/>
      <c r="K91"/>
      <c r="L91"/>
      <c r="M91"/>
      <c r="N91"/>
      <c r="O91"/>
    </row>
    <row r="92" spans="2:15" s="247" customFormat="1">
      <c r="B92"/>
      <c r="C92"/>
      <c r="D92"/>
      <c r="E92"/>
      <c r="F92"/>
      <c r="G92"/>
      <c r="H92"/>
      <c r="I92"/>
      <c r="J92"/>
      <c r="K92"/>
      <c r="L92"/>
      <c r="M92"/>
      <c r="N92"/>
      <c r="O92"/>
    </row>
    <row r="93" spans="2:15" s="247" customFormat="1">
      <c r="B93"/>
      <c r="C93"/>
      <c r="D93"/>
      <c r="E93"/>
      <c r="F93"/>
      <c r="G93"/>
      <c r="H93"/>
      <c r="I93"/>
      <c r="J93"/>
      <c r="K93"/>
      <c r="L93"/>
      <c r="M93"/>
      <c r="N93"/>
      <c r="O93"/>
    </row>
    <row r="94" spans="2:15" s="247" customFormat="1">
      <c r="B94"/>
      <c r="C94"/>
      <c r="D94"/>
      <c r="E94"/>
      <c r="F94"/>
      <c r="G94"/>
      <c r="H94"/>
      <c r="I94"/>
      <c r="J94"/>
      <c r="K94"/>
      <c r="L94"/>
      <c r="M94"/>
      <c r="N94"/>
      <c r="O94"/>
    </row>
    <row r="95" spans="2:15" s="247" customFormat="1">
      <c r="B95"/>
      <c r="C95"/>
      <c r="D95"/>
      <c r="E95"/>
      <c r="F95"/>
      <c r="G95"/>
      <c r="H95"/>
      <c r="I95"/>
      <c r="J95"/>
      <c r="K95"/>
      <c r="L95"/>
      <c r="M95"/>
      <c r="N95"/>
      <c r="O95"/>
    </row>
    <row r="96" spans="2:15" s="247" customFormat="1">
      <c r="B96"/>
      <c r="C96"/>
      <c r="D96"/>
      <c r="E96"/>
      <c r="F96"/>
      <c r="G96"/>
      <c r="H96"/>
      <c r="I96"/>
      <c r="J96"/>
      <c r="K96"/>
      <c r="L96"/>
      <c r="M96"/>
      <c r="N96"/>
      <c r="O96"/>
    </row>
    <row r="97" spans="2:15" s="247" customFormat="1">
      <c r="B97"/>
      <c r="C97"/>
      <c r="D97"/>
      <c r="E97"/>
      <c r="F97"/>
      <c r="G97"/>
      <c r="H97"/>
      <c r="I97"/>
      <c r="J97"/>
      <c r="K97"/>
      <c r="L97"/>
      <c r="M97"/>
      <c r="N97"/>
      <c r="O97"/>
    </row>
    <row r="98" spans="2:15" s="247" customFormat="1">
      <c r="B98"/>
      <c r="C98"/>
      <c r="D98"/>
      <c r="E98"/>
      <c r="F98"/>
      <c r="G98"/>
      <c r="H98"/>
      <c r="I98"/>
      <c r="J98"/>
      <c r="K98"/>
      <c r="L98"/>
      <c r="M98"/>
      <c r="N98"/>
      <c r="O98"/>
    </row>
    <row r="99" spans="2:15" s="247" customFormat="1">
      <c r="B99"/>
      <c r="C99"/>
      <c r="D99"/>
      <c r="E99"/>
      <c r="F99"/>
      <c r="G99"/>
      <c r="H99"/>
      <c r="I99"/>
      <c r="J99"/>
      <c r="K99"/>
      <c r="L99"/>
      <c r="M99"/>
      <c r="N99"/>
      <c r="O99"/>
    </row>
    <row r="100" spans="2:15" s="247" customFormat="1">
      <c r="B100"/>
      <c r="C100"/>
      <c r="D100"/>
      <c r="E100"/>
      <c r="F100"/>
      <c r="G100"/>
      <c r="H100"/>
      <c r="I100"/>
      <c r="J100"/>
      <c r="K100"/>
      <c r="L100"/>
      <c r="M100"/>
      <c r="N100"/>
      <c r="O100"/>
    </row>
    <row r="101" spans="2:15" s="247" customFormat="1">
      <c r="B101"/>
      <c r="C101"/>
      <c r="D101"/>
      <c r="E101"/>
      <c r="F101"/>
      <c r="G101"/>
      <c r="H101"/>
      <c r="I101"/>
      <c r="J101"/>
      <c r="K101"/>
      <c r="L101"/>
      <c r="M101"/>
      <c r="N101"/>
      <c r="O101"/>
    </row>
    <row r="102" spans="2:15" s="247" customFormat="1">
      <c r="B102"/>
      <c r="C102"/>
      <c r="D102"/>
      <c r="E102"/>
      <c r="F102"/>
      <c r="G102"/>
      <c r="H102"/>
      <c r="I102"/>
      <c r="J102"/>
      <c r="K102"/>
      <c r="L102"/>
      <c r="M102"/>
      <c r="N102"/>
      <c r="O102"/>
    </row>
    <row r="104" spans="2:15" hidden="1"/>
    <row r="105" spans="2:15" hidden="1"/>
    <row r="106" spans="2:15" hidden="1"/>
    <row r="107" spans="2:15" hidden="1"/>
    <row r="108" spans="2:15" hidden="1"/>
  </sheetData>
  <mergeCells count="14">
    <mergeCell ref="O4:O5"/>
    <mergeCell ref="B24:N24"/>
    <mergeCell ref="H4:H5"/>
    <mergeCell ref="I4:I5"/>
    <mergeCell ref="J4:J5"/>
    <mergeCell ref="K4:K5"/>
    <mergeCell ref="L4:M4"/>
    <mergeCell ref="N4:N5"/>
    <mergeCell ref="B4:B5"/>
    <mergeCell ref="C4:C5"/>
    <mergeCell ref="D4:D5"/>
    <mergeCell ref="E4:E5"/>
    <mergeCell ref="F4:F5"/>
    <mergeCell ref="G4:G5"/>
  </mergeCells>
  <conditionalFormatting sqref="C3:O3">
    <cfRule type="cellIs" dxfId="1" priority="2" operator="greaterThan">
      <formula>0</formula>
    </cfRule>
  </conditionalFormatting>
  <conditionalFormatting sqref="J6">
    <cfRule type="containsText" dxfId="0" priority="1" operator="containsText" text="Old">
      <formula>NOT(ISERROR(SEARCH("Old",J6)))</formula>
    </cfRule>
  </conditionalFormatting>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0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0439-4CD7-4957-B2B0-C187F8B9FE40}">
  <sheetPr filterMode="1"/>
  <dimension ref="B2:N34"/>
  <sheetViews>
    <sheetView zoomScale="51" zoomScaleNormal="40" workbookViewId="0">
      <selection activeCell="C4" sqref="C4"/>
    </sheetView>
  </sheetViews>
  <sheetFormatPr defaultColWidth="8.88671875" defaultRowHeight="22.25"/>
  <cols>
    <col min="1" max="1" width="8.88671875" style="258"/>
    <col min="2" max="2" width="29.88671875" style="259" customWidth="1"/>
    <col min="3" max="4" width="23.44140625" style="257" customWidth="1"/>
    <col min="5" max="5" width="83.88671875" style="258" customWidth="1"/>
    <col min="6" max="6" width="17.109375" style="258" customWidth="1"/>
    <col min="7" max="7" width="20.44140625" style="258" customWidth="1"/>
    <col min="8" max="8" width="13.5546875" style="258" customWidth="1"/>
    <col min="9" max="9" width="14.88671875" style="258" customWidth="1"/>
    <col min="10" max="10" width="19.88671875" style="258" customWidth="1"/>
    <col min="11" max="11" width="26.88671875" style="258" bestFit="1" customWidth="1"/>
    <col min="12" max="12" width="39.109375" style="259" customWidth="1"/>
    <col min="13" max="13" width="12.109375" style="258" customWidth="1"/>
    <col min="14" max="16384" width="8.88671875" style="258"/>
  </cols>
  <sheetData>
    <row r="2" spans="2:13">
      <c r="B2" s="255" t="s">
        <v>6</v>
      </c>
      <c r="C2" s="225" t="s">
        <v>790</v>
      </c>
    </row>
    <row r="3" spans="2:13">
      <c r="B3" s="255" t="s">
        <v>735</v>
      </c>
      <c r="C3" s="225"/>
    </row>
    <row r="4" spans="2:13">
      <c r="B4" s="255" t="s">
        <v>7</v>
      </c>
      <c r="C4" s="225" t="s">
        <v>730</v>
      </c>
    </row>
    <row r="5" spans="2:13">
      <c r="B5" s="255" t="s">
        <v>8</v>
      </c>
      <c r="C5" s="260" t="s">
        <v>736</v>
      </c>
      <c r="J5" s="225"/>
      <c r="K5" s="225"/>
      <c r="L5" s="225" t="s">
        <v>61</v>
      </c>
      <c r="M5" s="271"/>
    </row>
    <row r="6" spans="2:13">
      <c r="B6" s="255" t="s">
        <v>737</v>
      </c>
      <c r="C6" s="225"/>
      <c r="J6" s="260" t="s">
        <v>59</v>
      </c>
      <c r="K6" s="260">
        <v>60</v>
      </c>
      <c r="L6" s="225"/>
    </row>
    <row r="7" spans="2:13">
      <c r="B7" s="255" t="s">
        <v>738</v>
      </c>
      <c r="C7" s="225">
        <v>17</v>
      </c>
      <c r="J7" s="260" t="s">
        <v>791</v>
      </c>
      <c r="K7" s="260">
        <v>25</v>
      </c>
      <c r="L7" s="260">
        <v>5</v>
      </c>
    </row>
    <row r="8" spans="2:13">
      <c r="B8" s="255" t="s">
        <v>10</v>
      </c>
      <c r="C8" s="225" t="s">
        <v>739</v>
      </c>
      <c r="J8" s="260" t="s">
        <v>3</v>
      </c>
      <c r="K8" s="260">
        <f>0.225</f>
        <v>0.22500000000000001</v>
      </c>
      <c r="L8" s="225"/>
    </row>
    <row r="9" spans="2:13" ht="44.55">
      <c r="B9" s="261" t="s">
        <v>740</v>
      </c>
      <c r="C9" s="225">
        <f>C7+1</f>
        <v>18</v>
      </c>
      <c r="E9" s="275"/>
      <c r="F9" s="275"/>
      <c r="G9" s="275"/>
      <c r="H9" s="275"/>
      <c r="I9" s="275"/>
      <c r="J9" s="275"/>
      <c r="K9" s="270">
        <f>555</f>
        <v>555</v>
      </c>
      <c r="L9" s="275"/>
    </row>
    <row r="10" spans="2:13">
      <c r="B10" s="255" t="s">
        <v>741</v>
      </c>
      <c r="C10" s="225" t="s">
        <v>742</v>
      </c>
      <c r="J10" s="276" t="s">
        <v>804</v>
      </c>
      <c r="K10" s="271">
        <f>28.2-0.5-0.5-1.2</f>
        <v>26</v>
      </c>
    </row>
    <row r="11" spans="2:13">
      <c r="B11" s="255" t="s">
        <v>743</v>
      </c>
      <c r="C11" s="225" t="s">
        <v>744</v>
      </c>
    </row>
    <row r="12" spans="2:13">
      <c r="B12" s="262"/>
      <c r="C12" s="263"/>
    </row>
    <row r="13" spans="2:13">
      <c r="B13" s="352" t="s">
        <v>31</v>
      </c>
      <c r="C13" s="352" t="s">
        <v>24</v>
      </c>
      <c r="D13" s="352" t="s">
        <v>25</v>
      </c>
      <c r="E13" s="352" t="s">
        <v>26</v>
      </c>
      <c r="F13" s="264" t="s">
        <v>536</v>
      </c>
      <c r="G13" s="352" t="s">
        <v>27</v>
      </c>
      <c r="H13" s="352"/>
      <c r="I13" s="352"/>
      <c r="J13" s="352" t="s">
        <v>28</v>
      </c>
      <c r="K13" s="264"/>
      <c r="L13" s="352" t="s">
        <v>29</v>
      </c>
    </row>
    <row r="14" spans="2:13">
      <c r="B14" s="352"/>
      <c r="C14" s="352"/>
      <c r="D14" s="352"/>
      <c r="E14" s="352"/>
      <c r="F14" s="264" t="s">
        <v>745</v>
      </c>
      <c r="G14" s="264" t="s">
        <v>34</v>
      </c>
      <c r="H14" s="264" t="s">
        <v>35</v>
      </c>
      <c r="I14" s="264" t="s">
        <v>36</v>
      </c>
      <c r="J14" s="352"/>
      <c r="K14" s="264"/>
      <c r="L14" s="352"/>
    </row>
    <row r="15" spans="2:13">
      <c r="B15" s="353" t="s">
        <v>46</v>
      </c>
      <c r="C15" s="353"/>
      <c r="D15" s="353"/>
      <c r="E15" s="353"/>
      <c r="F15" s="353"/>
      <c r="G15" s="353"/>
      <c r="H15" s="353"/>
      <c r="I15" s="353"/>
      <c r="J15" s="353"/>
      <c r="K15" s="255"/>
      <c r="L15" s="265"/>
    </row>
    <row r="16" spans="2:13">
      <c r="B16" s="256"/>
      <c r="C16" s="256"/>
      <c r="D16" s="256"/>
      <c r="E16" s="266"/>
      <c r="F16" s="266"/>
      <c r="G16" s="266"/>
      <c r="H16" s="266"/>
      <c r="I16" s="266"/>
      <c r="J16" s="266"/>
      <c r="K16" s="266"/>
      <c r="L16" s="265"/>
    </row>
    <row r="17" spans="2:12" s="267" customFormat="1">
      <c r="B17" s="224" t="s">
        <v>47</v>
      </c>
      <c r="C17" s="354" t="s">
        <v>48</v>
      </c>
      <c r="D17" s="354"/>
      <c r="E17" s="354"/>
      <c r="F17" s="354" t="s">
        <v>49</v>
      </c>
      <c r="G17" s="354"/>
      <c r="H17" s="225" t="s">
        <v>50</v>
      </c>
      <c r="I17" s="225" t="s">
        <v>51</v>
      </c>
      <c r="J17" s="225" t="s">
        <v>52</v>
      </c>
      <c r="K17" s="225" t="s">
        <v>792</v>
      </c>
      <c r="L17" s="225" t="s">
        <v>5</v>
      </c>
    </row>
    <row r="18" spans="2:12" s="267" customFormat="1" ht="200.15" customHeight="1">
      <c r="B18" s="254"/>
      <c r="C18" s="345" t="s">
        <v>746</v>
      </c>
      <c r="D18" s="345"/>
      <c r="E18" s="345"/>
      <c r="F18" s="346" t="s">
        <v>803</v>
      </c>
      <c r="G18" s="346"/>
      <c r="H18" s="254" t="s">
        <v>54</v>
      </c>
      <c r="I18" s="272">
        <f>K6*K7*K8</f>
        <v>337.5</v>
      </c>
      <c r="J18" s="254">
        <v>4500</v>
      </c>
      <c r="K18" s="254">
        <f>J18*I18</f>
        <v>1518750</v>
      </c>
      <c r="L18" s="254"/>
    </row>
    <row r="19" spans="2:12" s="267" customFormat="1" ht="54.65" customHeight="1">
      <c r="B19" s="254"/>
      <c r="C19" s="345" t="s">
        <v>805</v>
      </c>
      <c r="D19" s="345"/>
      <c r="E19" s="345"/>
      <c r="F19" s="346" t="s">
        <v>793</v>
      </c>
      <c r="G19" s="346"/>
      <c r="H19" s="254" t="s">
        <v>54</v>
      </c>
      <c r="I19" s="272">
        <f>K9*K10*0.05</f>
        <v>721.5</v>
      </c>
      <c r="J19" s="254">
        <v>370</v>
      </c>
      <c r="K19" s="254">
        <f>J19*I19</f>
        <v>266955</v>
      </c>
      <c r="L19" s="254"/>
    </row>
    <row r="20" spans="2:12" s="267" customFormat="1" ht="200.15" hidden="1" customHeight="1">
      <c r="B20" s="254"/>
      <c r="C20" s="345" t="s">
        <v>746</v>
      </c>
      <c r="D20" s="345"/>
      <c r="E20" s="345"/>
      <c r="F20" s="346" t="s">
        <v>794</v>
      </c>
      <c r="G20" s="346"/>
      <c r="H20" s="254" t="s">
        <v>795</v>
      </c>
      <c r="I20" s="272">
        <v>0</v>
      </c>
      <c r="J20" s="254">
        <v>2000</v>
      </c>
      <c r="K20" s="254">
        <f t="shared" ref="K20:K27" si="0">J20*I20</f>
        <v>0</v>
      </c>
      <c r="L20" s="254"/>
    </row>
    <row r="21" spans="2:12" s="267" customFormat="1" ht="200.15" hidden="1" customHeight="1">
      <c r="B21" s="254"/>
      <c r="C21" s="345" t="s">
        <v>747</v>
      </c>
      <c r="D21" s="345"/>
      <c r="E21" s="345"/>
      <c r="F21" s="346" t="s">
        <v>148</v>
      </c>
      <c r="G21" s="346"/>
      <c r="H21" s="254" t="s">
        <v>141</v>
      </c>
      <c r="I21" s="273">
        <f>I20</f>
        <v>0</v>
      </c>
      <c r="J21" s="254">
        <v>135</v>
      </c>
      <c r="K21" s="254">
        <f t="shared" si="0"/>
        <v>0</v>
      </c>
      <c r="L21" s="254"/>
    </row>
    <row r="22" spans="2:12" s="267" customFormat="1" ht="200.15" customHeight="1">
      <c r="B22" s="254"/>
      <c r="C22" s="345" t="s">
        <v>748</v>
      </c>
      <c r="D22" s="345"/>
      <c r="E22" s="345"/>
      <c r="F22" s="346" t="s">
        <v>137</v>
      </c>
      <c r="G22" s="346"/>
      <c r="H22" s="256" t="s">
        <v>54</v>
      </c>
      <c r="I22" s="273">
        <f>K6*K7*L7</f>
        <v>7500</v>
      </c>
      <c r="J22" s="254">
        <v>65</v>
      </c>
      <c r="K22" s="254">
        <f t="shared" si="0"/>
        <v>487500</v>
      </c>
      <c r="L22" s="254"/>
    </row>
    <row r="23" spans="2:12" s="267" customFormat="1" ht="200.15" customHeight="1">
      <c r="B23" s="254"/>
      <c r="C23" s="345" t="s">
        <v>802</v>
      </c>
      <c r="D23" s="345"/>
      <c r="E23" s="345"/>
      <c r="F23" s="346" t="s">
        <v>213</v>
      </c>
      <c r="G23" s="346"/>
      <c r="H23" s="256" t="s">
        <v>214</v>
      </c>
      <c r="I23" s="272">
        <f>K6*K7*K8</f>
        <v>337.5</v>
      </c>
      <c r="J23" s="254">
        <v>7500</v>
      </c>
      <c r="K23" s="254">
        <f>J23*I23</f>
        <v>2531250</v>
      </c>
      <c r="L23" s="254"/>
    </row>
    <row r="24" spans="2:12" s="267" customFormat="1" ht="200.15" customHeight="1">
      <c r="B24" s="254"/>
      <c r="C24" s="345" t="s">
        <v>749</v>
      </c>
      <c r="D24" s="345"/>
      <c r="E24" s="345"/>
      <c r="F24" s="346" t="s">
        <v>150</v>
      </c>
      <c r="G24" s="346"/>
      <c r="H24" s="256" t="s">
        <v>151</v>
      </c>
      <c r="I24" s="272">
        <f>12*2*0.85</f>
        <v>20.399999999999999</v>
      </c>
      <c r="J24" s="254">
        <v>72000</v>
      </c>
      <c r="K24" s="254">
        <f t="shared" si="0"/>
        <v>1468800</v>
      </c>
      <c r="L24" s="254"/>
    </row>
    <row r="25" spans="2:12" s="267" customFormat="1" ht="200.15" customHeight="1">
      <c r="B25" s="254"/>
      <c r="C25" s="345" t="s">
        <v>750</v>
      </c>
      <c r="D25" s="345"/>
      <c r="E25" s="345"/>
      <c r="F25" s="346" t="s">
        <v>176</v>
      </c>
      <c r="G25" s="346"/>
      <c r="H25" s="254" t="s">
        <v>141</v>
      </c>
      <c r="I25" s="272">
        <f>26*3</f>
        <v>78</v>
      </c>
      <c r="J25" s="254">
        <v>23455</v>
      </c>
      <c r="K25" s="254">
        <f t="shared" si="0"/>
        <v>1829490</v>
      </c>
      <c r="L25" s="254"/>
    </row>
    <row r="26" spans="2:12" s="267" customFormat="1" ht="200.15" hidden="1" customHeight="1">
      <c r="B26" s="254"/>
      <c r="C26" s="345" t="s">
        <v>751</v>
      </c>
      <c r="D26" s="345"/>
      <c r="E26" s="345"/>
      <c r="F26" s="346" t="s">
        <v>180</v>
      </c>
      <c r="G26" s="346"/>
      <c r="H26" s="254" t="s">
        <v>141</v>
      </c>
      <c r="I26" s="272">
        <f>I20</f>
        <v>0</v>
      </c>
      <c r="J26" s="254">
        <v>6500</v>
      </c>
      <c r="K26" s="254">
        <f t="shared" si="0"/>
        <v>0</v>
      </c>
      <c r="L26" s="254"/>
    </row>
    <row r="27" spans="2:12" s="267" customFormat="1" ht="200.15" customHeight="1">
      <c r="B27" s="254"/>
      <c r="C27" s="345" t="s">
        <v>752</v>
      </c>
      <c r="D27" s="345"/>
      <c r="E27" s="345"/>
      <c r="F27" s="346" t="s">
        <v>184</v>
      </c>
      <c r="G27" s="346"/>
      <c r="H27" s="256" t="s">
        <v>156</v>
      </c>
      <c r="I27" s="273">
        <f>(60/5)*2</f>
        <v>24</v>
      </c>
      <c r="J27" s="254">
        <v>4500</v>
      </c>
      <c r="K27" s="254">
        <f t="shared" si="0"/>
        <v>108000</v>
      </c>
      <c r="L27" s="256"/>
    </row>
    <row r="28" spans="2:12" s="267" customFormat="1" ht="200.15" customHeight="1">
      <c r="B28" s="254"/>
      <c r="C28" s="347" t="s">
        <v>232</v>
      </c>
      <c r="D28" s="348"/>
      <c r="E28" s="349"/>
      <c r="F28" s="350" t="s">
        <v>233</v>
      </c>
      <c r="G28" s="351"/>
      <c r="H28" s="268" t="s">
        <v>45</v>
      </c>
      <c r="I28" s="272">
        <f>K9*K10</f>
        <v>14430</v>
      </c>
      <c r="J28" s="268">
        <v>11</v>
      </c>
      <c r="K28" s="254">
        <f>J28*I28</f>
        <v>158730</v>
      </c>
      <c r="L28" s="254"/>
    </row>
    <row r="29" spans="2:12" s="267" customFormat="1" ht="200.15" customHeight="1">
      <c r="B29" s="254"/>
      <c r="C29" s="347" t="s">
        <v>796</v>
      </c>
      <c r="D29" s="348"/>
      <c r="E29" s="349"/>
      <c r="F29" s="350" t="s">
        <v>229</v>
      </c>
      <c r="G29" s="351" t="s">
        <v>229</v>
      </c>
      <c r="H29" s="268" t="s">
        <v>144</v>
      </c>
      <c r="I29" s="272">
        <f>K9*K10*0.05</f>
        <v>721.5</v>
      </c>
      <c r="J29" s="268">
        <v>11000</v>
      </c>
      <c r="K29" s="254">
        <f>J29*I29</f>
        <v>7936500</v>
      </c>
      <c r="L29" s="254"/>
    </row>
    <row r="30" spans="2:12" s="267" customFormat="1" ht="200.15" customHeight="1">
      <c r="B30" s="254"/>
      <c r="C30" s="347" t="s">
        <v>235</v>
      </c>
      <c r="D30" s="348"/>
      <c r="E30" s="349"/>
      <c r="F30" s="350" t="s">
        <v>236</v>
      </c>
      <c r="G30" s="351" t="s">
        <v>236</v>
      </c>
      <c r="H30" s="268" t="s">
        <v>45</v>
      </c>
      <c r="I30" s="272">
        <f>K9*K10</f>
        <v>14430</v>
      </c>
      <c r="J30" s="268">
        <v>366</v>
      </c>
      <c r="K30" s="254">
        <f>J30*I30</f>
        <v>5281380</v>
      </c>
      <c r="L30" s="254"/>
    </row>
    <row r="31" spans="2:12" s="267" customFormat="1" ht="24.9" customHeight="1">
      <c r="B31" s="355" t="s">
        <v>797</v>
      </c>
      <c r="C31" s="356"/>
      <c r="D31" s="356"/>
      <c r="E31" s="356"/>
      <c r="F31" s="356"/>
      <c r="G31" s="356"/>
      <c r="H31" s="356"/>
      <c r="I31" s="356"/>
      <c r="J31" s="357"/>
      <c r="K31" s="274">
        <f>SUM(K18:K30)</f>
        <v>21587355</v>
      </c>
      <c r="L31" s="254"/>
    </row>
    <row r="32" spans="2:12" s="267" customFormat="1" ht="24.9" customHeight="1">
      <c r="B32" s="355" t="s">
        <v>798</v>
      </c>
      <c r="C32" s="356"/>
      <c r="D32" s="356"/>
      <c r="E32" s="356"/>
      <c r="F32" s="356"/>
      <c r="G32" s="356"/>
      <c r="H32" s="356"/>
      <c r="I32" s="356"/>
      <c r="J32" s="357"/>
      <c r="K32" s="269">
        <f>K31*18%</f>
        <v>3885723.9</v>
      </c>
      <c r="L32" s="254"/>
    </row>
    <row r="33" spans="2:14" s="267" customFormat="1" ht="24.9" customHeight="1">
      <c r="B33" s="355" t="s">
        <v>799</v>
      </c>
      <c r="C33" s="356"/>
      <c r="D33" s="356"/>
      <c r="E33" s="356"/>
      <c r="F33" s="356"/>
      <c r="G33" s="356"/>
      <c r="H33" s="356"/>
      <c r="I33" s="356"/>
      <c r="J33" s="357"/>
      <c r="K33" s="269">
        <f>K31+K32</f>
        <v>25473078.899999999</v>
      </c>
      <c r="L33" s="254"/>
    </row>
    <row r="34" spans="2:14">
      <c r="B34" s="267"/>
      <c r="C34" s="267"/>
      <c r="D34" s="267"/>
      <c r="E34" s="267"/>
      <c r="F34" s="267"/>
      <c r="G34" s="267"/>
      <c r="H34" s="267"/>
      <c r="I34" s="267"/>
      <c r="J34" s="267"/>
      <c r="K34" s="267"/>
      <c r="L34" s="267"/>
      <c r="M34" s="267"/>
      <c r="N34" s="267"/>
    </row>
  </sheetData>
  <autoFilter ref="A17:N33" xr:uid="{EDD40439-4CD7-4957-B2B0-C187F8B9FE40}">
    <filterColumn colId="2" showButton="0"/>
    <filterColumn colId="3" showButton="0"/>
    <filterColumn colId="5" showButton="0"/>
    <filterColumn colId="8">
      <filters blank="1">
        <filter val="14430"/>
        <filter val="20.4"/>
        <filter val="24.00"/>
        <filter val="337.5"/>
        <filter val="721.5"/>
        <filter val="7500.00"/>
        <filter val="78"/>
      </filters>
    </filterColumn>
  </autoFilter>
  <mergeCells count="39">
    <mergeCell ref="B31:J31"/>
    <mergeCell ref="B32:J32"/>
    <mergeCell ref="B33:J33"/>
    <mergeCell ref="C18:E18"/>
    <mergeCell ref="F18:G18"/>
    <mergeCell ref="C20:E20"/>
    <mergeCell ref="F20:G20"/>
    <mergeCell ref="C21:E21"/>
    <mergeCell ref="C29:E29"/>
    <mergeCell ref="F29:G29"/>
    <mergeCell ref="C30:E30"/>
    <mergeCell ref="F30:G30"/>
    <mergeCell ref="F21:G21"/>
    <mergeCell ref="C22:E22"/>
    <mergeCell ref="F22:G22"/>
    <mergeCell ref="C23:E23"/>
    <mergeCell ref="J13:J14"/>
    <mergeCell ref="L13:L14"/>
    <mergeCell ref="B15:J15"/>
    <mergeCell ref="C17:E17"/>
    <mergeCell ref="F17:G17"/>
    <mergeCell ref="B13:B14"/>
    <mergeCell ref="C13:C14"/>
    <mergeCell ref="D13:D14"/>
    <mergeCell ref="E13:E14"/>
    <mergeCell ref="G13:I13"/>
    <mergeCell ref="C28:E28"/>
    <mergeCell ref="F28:G28"/>
    <mergeCell ref="F23:G23"/>
    <mergeCell ref="C24:E24"/>
    <mergeCell ref="F24:G24"/>
    <mergeCell ref="C25:E25"/>
    <mergeCell ref="F25:G25"/>
    <mergeCell ref="C19:E19"/>
    <mergeCell ref="F19:G19"/>
    <mergeCell ref="C26:E26"/>
    <mergeCell ref="F26:G26"/>
    <mergeCell ref="C27:E27"/>
    <mergeCell ref="F27:G2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E3395-2176-4DAE-AD30-EDAF9C33787F}">
  <dimension ref="A1:W150"/>
  <sheetViews>
    <sheetView topLeftCell="C14" zoomScale="85" zoomScaleNormal="85" workbookViewId="0">
      <selection activeCell="H15" sqref="H15"/>
    </sheetView>
  </sheetViews>
  <sheetFormatPr defaultColWidth="9.109375" defaultRowHeight="15.05"/>
  <cols>
    <col min="1" max="1" width="19.5546875" style="1" customWidth="1"/>
    <col min="2" max="2" width="15.5546875" style="1" customWidth="1"/>
    <col min="3" max="3" width="16.88671875" style="1" customWidth="1"/>
    <col min="4" max="4" width="30.109375" style="1" customWidth="1"/>
    <col min="5" max="5" width="13.109375" style="1" customWidth="1"/>
    <col min="6" max="6" width="13.44140625" style="1" customWidth="1"/>
    <col min="7" max="7" width="10.44140625" style="1" customWidth="1"/>
    <col min="8" max="8" width="12.44140625" style="1" customWidth="1"/>
    <col min="9" max="9" width="13.5546875" style="1" customWidth="1"/>
    <col min="10" max="10" width="17.5546875" style="1" customWidth="1"/>
    <col min="11" max="11" width="22" style="1" customWidth="1"/>
    <col min="12" max="12" width="10.109375" style="1" customWidth="1"/>
    <col min="13"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367" t="s">
        <v>18</v>
      </c>
      <c r="N1" s="368"/>
      <c r="O1" s="76"/>
      <c r="P1" s="75"/>
    </row>
    <row r="2" spans="1:23" s="77" customFormat="1" ht="29.45" thickBot="1">
      <c r="A2" s="78" t="s">
        <v>19</v>
      </c>
      <c r="B2" s="79" t="s">
        <v>65</v>
      </c>
      <c r="C2" s="80" t="s">
        <v>552</v>
      </c>
      <c r="D2" s="81" t="s">
        <v>553</v>
      </c>
      <c r="E2" s="82" t="s">
        <v>554</v>
      </c>
      <c r="F2" s="83" t="s">
        <v>555</v>
      </c>
      <c r="G2" s="83" t="s">
        <v>316</v>
      </c>
      <c r="H2" s="84" t="s">
        <v>20</v>
      </c>
      <c r="I2" s="85">
        <v>8</v>
      </c>
      <c r="J2" s="84" t="s">
        <v>21</v>
      </c>
      <c r="K2" s="84" t="s">
        <v>22</v>
      </c>
      <c r="L2" s="86" t="s">
        <v>23</v>
      </c>
      <c r="M2" s="369" t="s">
        <v>556</v>
      </c>
      <c r="N2" s="370"/>
      <c r="O2" s="76"/>
      <c r="P2" s="75"/>
      <c r="S2" s="77" t="str" cm="1">
        <f t="array" ref="S2:W2">_xlfn.TEXTSPLIT(C2," "," ",TRUE,1,)</f>
        <v>Ch</v>
      </c>
      <c r="T2" s="77" t="str">
        <v>-</v>
      </c>
      <c r="U2" s="77" t="str">
        <v>109+770</v>
      </c>
      <c r="V2" s="77" t="str">
        <v>-</v>
      </c>
      <c r="W2" s="77" t="str">
        <v>LHS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358" t="s">
        <v>557</v>
      </c>
      <c r="B7" s="359"/>
      <c r="C7" s="359"/>
      <c r="D7" s="359"/>
      <c r="E7" s="359"/>
      <c r="F7" s="359"/>
      <c r="G7" s="359"/>
      <c r="H7" s="359"/>
      <c r="I7" s="359"/>
      <c r="J7" s="359"/>
      <c r="K7" s="359"/>
      <c r="L7" s="359"/>
      <c r="M7" s="359"/>
      <c r="N7" s="359"/>
      <c r="O7" s="359"/>
      <c r="P7" s="359"/>
    </row>
    <row r="8" spans="1:23" ht="15.75">
      <c r="A8" s="360" t="s">
        <v>453</v>
      </c>
      <c r="B8" s="11" t="s">
        <v>353</v>
      </c>
      <c r="C8" s="62" t="s">
        <v>376</v>
      </c>
      <c r="D8" s="11" t="s">
        <v>558</v>
      </c>
      <c r="E8" s="11">
        <v>7</v>
      </c>
      <c r="F8" s="11" t="s">
        <v>156</v>
      </c>
      <c r="G8" s="12">
        <v>7</v>
      </c>
      <c r="H8" s="12"/>
      <c r="I8" s="12"/>
      <c r="J8" s="13">
        <f t="shared" ref="J8:J15" si="0">G8</f>
        <v>7</v>
      </c>
      <c r="K8" s="362" t="s">
        <v>559</v>
      </c>
      <c r="L8" s="15">
        <v>1</v>
      </c>
      <c r="M8" s="15">
        <v>2</v>
      </c>
      <c r="N8" s="15">
        <v>2</v>
      </c>
      <c r="O8" s="15">
        <f>11-1.5</f>
        <v>9.5</v>
      </c>
      <c r="P8" s="16">
        <f>O8*N8*M8*L8</f>
        <v>38</v>
      </c>
    </row>
    <row r="9" spans="1:23" ht="15.75">
      <c r="A9" s="361"/>
      <c r="B9" s="11" t="s">
        <v>353</v>
      </c>
      <c r="C9" s="11" t="s">
        <v>376</v>
      </c>
      <c r="D9" s="11" t="s">
        <v>560</v>
      </c>
      <c r="E9" s="11">
        <v>21</v>
      </c>
      <c r="F9" s="11" t="s">
        <v>156</v>
      </c>
      <c r="G9" s="12">
        <v>21</v>
      </c>
      <c r="H9" s="12"/>
      <c r="I9" s="12"/>
      <c r="J9" s="13">
        <f t="shared" si="0"/>
        <v>21</v>
      </c>
      <c r="K9" s="363"/>
      <c r="L9" s="15"/>
      <c r="M9" s="15"/>
      <c r="N9" s="15"/>
      <c r="O9" s="15"/>
      <c r="P9" s="16"/>
    </row>
    <row r="10" spans="1:23" ht="15.75">
      <c r="A10" s="360" t="s">
        <v>534</v>
      </c>
      <c r="B10" s="11" t="s">
        <v>353</v>
      </c>
      <c r="C10" s="11" t="s">
        <v>376</v>
      </c>
      <c r="D10" s="11" t="s">
        <v>561</v>
      </c>
      <c r="E10" s="11">
        <v>26</v>
      </c>
      <c r="F10" s="11" t="s">
        <v>156</v>
      </c>
      <c r="G10" s="12">
        <v>5</v>
      </c>
      <c r="H10" s="12"/>
      <c r="I10" s="12"/>
      <c r="J10" s="13">
        <f t="shared" si="0"/>
        <v>5</v>
      </c>
      <c r="K10" s="363"/>
      <c r="L10" s="15">
        <v>1</v>
      </c>
      <c r="M10" s="15">
        <v>2</v>
      </c>
      <c r="N10" s="15">
        <v>2</v>
      </c>
      <c r="O10" s="15">
        <f>11-1.5</f>
        <v>9.5</v>
      </c>
      <c r="P10" s="16">
        <f>O10*N10*M10*L10</f>
        <v>38</v>
      </c>
    </row>
    <row r="11" spans="1:23" ht="15.75">
      <c r="A11" s="361"/>
      <c r="B11" s="11" t="s">
        <v>353</v>
      </c>
      <c r="C11" s="11" t="s">
        <v>376</v>
      </c>
      <c r="D11" s="11" t="s">
        <v>561</v>
      </c>
      <c r="E11" s="11">
        <v>29</v>
      </c>
      <c r="F11" s="11" t="s">
        <v>156</v>
      </c>
      <c r="G11" s="12">
        <v>10</v>
      </c>
      <c r="H11" s="12"/>
      <c r="I11" s="12"/>
      <c r="J11" s="13">
        <f t="shared" si="0"/>
        <v>10</v>
      </c>
      <c r="K11" s="363"/>
      <c r="L11" s="15"/>
      <c r="M11" s="15"/>
      <c r="N11" s="15"/>
      <c r="O11" s="15"/>
      <c r="P11" s="16"/>
    </row>
    <row r="12" spans="1:23" ht="15.75">
      <c r="A12" s="128" t="s">
        <v>562</v>
      </c>
      <c r="B12" s="11" t="s">
        <v>353</v>
      </c>
      <c r="C12" s="11" t="s">
        <v>376</v>
      </c>
      <c r="D12" s="11" t="s">
        <v>563</v>
      </c>
      <c r="E12" s="11">
        <v>23</v>
      </c>
      <c r="F12" s="11" t="s">
        <v>156</v>
      </c>
      <c r="G12" s="12">
        <v>23</v>
      </c>
      <c r="H12" s="12"/>
      <c r="I12" s="12"/>
      <c r="J12" s="13">
        <f t="shared" si="0"/>
        <v>23</v>
      </c>
      <c r="K12" s="364"/>
      <c r="L12" s="15">
        <v>1</v>
      </c>
      <c r="M12" s="15">
        <v>2</v>
      </c>
      <c r="N12" s="15">
        <v>2</v>
      </c>
      <c r="O12" s="15">
        <f>11-1.5</f>
        <v>9.5</v>
      </c>
      <c r="P12" s="16">
        <f>O12*N12*M12*L12</f>
        <v>38</v>
      </c>
    </row>
    <row r="13" spans="1:23" ht="15.75">
      <c r="A13" s="128" t="s">
        <v>524</v>
      </c>
      <c r="B13" s="11" t="s">
        <v>353</v>
      </c>
      <c r="C13" s="11" t="s">
        <v>376</v>
      </c>
      <c r="D13" s="11" t="s">
        <v>564</v>
      </c>
      <c r="E13" s="11">
        <v>8</v>
      </c>
      <c r="F13" s="11" t="s">
        <v>156</v>
      </c>
      <c r="G13" s="12">
        <v>15</v>
      </c>
      <c r="H13" s="12"/>
      <c r="I13" s="12"/>
      <c r="J13" s="13">
        <f t="shared" si="0"/>
        <v>15</v>
      </c>
      <c r="K13" s="14" t="s">
        <v>559</v>
      </c>
      <c r="L13" s="15">
        <v>1</v>
      </c>
      <c r="M13" s="15">
        <v>2</v>
      </c>
      <c r="N13" s="15">
        <v>2</v>
      </c>
      <c r="O13" s="15">
        <f>11-1.5</f>
        <v>9.5</v>
      </c>
      <c r="P13" s="16">
        <f>O13*N13*M13*L13</f>
        <v>38</v>
      </c>
    </row>
    <row r="14" spans="1:23" ht="15.75">
      <c r="A14" s="128" t="s">
        <v>562</v>
      </c>
      <c r="B14" s="11" t="s">
        <v>353</v>
      </c>
      <c r="C14" s="11" t="s">
        <v>376</v>
      </c>
      <c r="D14" s="11" t="s">
        <v>565</v>
      </c>
      <c r="E14" s="11">
        <v>9</v>
      </c>
      <c r="F14" s="11" t="s">
        <v>156</v>
      </c>
      <c r="G14" s="12">
        <v>8</v>
      </c>
      <c r="H14" s="12"/>
      <c r="I14" s="12"/>
      <c r="J14" s="13">
        <f t="shared" si="0"/>
        <v>8</v>
      </c>
      <c r="K14" s="14" t="s">
        <v>559</v>
      </c>
      <c r="L14" s="15"/>
      <c r="M14" s="15"/>
      <c r="N14" s="15"/>
      <c r="O14" s="15"/>
      <c r="P14" s="16"/>
    </row>
    <row r="15" spans="1:23" ht="15.75">
      <c r="A15" s="128" t="s">
        <v>524</v>
      </c>
      <c r="B15" s="11" t="s">
        <v>353</v>
      </c>
      <c r="C15" s="11" t="s">
        <v>376</v>
      </c>
      <c r="D15" s="11" t="s">
        <v>564</v>
      </c>
      <c r="E15" s="11">
        <v>25</v>
      </c>
      <c r="F15" s="11" t="s">
        <v>156</v>
      </c>
      <c r="G15" s="12">
        <v>10</v>
      </c>
      <c r="H15" s="12"/>
      <c r="I15" s="12"/>
      <c r="J15" s="13">
        <f t="shared" si="0"/>
        <v>10</v>
      </c>
      <c r="K15" s="14" t="s">
        <v>559</v>
      </c>
      <c r="L15" s="15"/>
      <c r="M15" s="15"/>
      <c r="N15" s="15"/>
      <c r="O15" s="15"/>
      <c r="P15" s="16"/>
    </row>
    <row r="16" spans="1:23" ht="15.75">
      <c r="A16" s="128"/>
      <c r="B16" s="11"/>
      <c r="C16" s="11"/>
      <c r="D16" s="11"/>
      <c r="E16" s="11"/>
      <c r="F16" s="11"/>
      <c r="G16" s="12"/>
      <c r="H16" s="12"/>
      <c r="I16" s="12"/>
      <c r="J16" s="13"/>
      <c r="K16" s="14"/>
      <c r="L16" s="15"/>
      <c r="M16" s="15"/>
      <c r="N16" s="15"/>
      <c r="O16" s="15"/>
      <c r="P16" s="16"/>
    </row>
    <row r="17" spans="1:16" ht="15.75">
      <c r="A17" s="365" t="s">
        <v>566</v>
      </c>
      <c r="B17" s="366"/>
      <c r="C17" s="366"/>
      <c r="D17" s="366"/>
      <c r="E17" s="366"/>
      <c r="F17" s="366"/>
      <c r="G17" s="366"/>
      <c r="H17" s="366"/>
      <c r="I17" s="366"/>
      <c r="J17" s="366"/>
      <c r="K17" s="366"/>
      <c r="L17" s="366"/>
      <c r="M17" s="366"/>
      <c r="N17" s="366"/>
      <c r="O17" s="366"/>
      <c r="P17" s="366"/>
    </row>
    <row r="18" spans="1:16" ht="15.75">
      <c r="A18" s="128" t="s">
        <v>453</v>
      </c>
      <c r="B18" s="11" t="s">
        <v>74</v>
      </c>
      <c r="C18" s="11" t="s">
        <v>75</v>
      </c>
      <c r="D18" s="11" t="s">
        <v>567</v>
      </c>
      <c r="E18" s="173">
        <v>14</v>
      </c>
      <c r="F18" s="11" t="s">
        <v>98</v>
      </c>
      <c r="G18" s="12">
        <v>1</v>
      </c>
      <c r="H18" s="12"/>
      <c r="I18" s="12"/>
      <c r="J18" s="13">
        <f>G18</f>
        <v>1</v>
      </c>
      <c r="K18" s="14" t="s">
        <v>428</v>
      </c>
      <c r="L18" s="15">
        <v>1</v>
      </c>
      <c r="M18" s="15">
        <v>2</v>
      </c>
      <c r="N18" s="15">
        <v>2</v>
      </c>
      <c r="O18" s="15">
        <f>11</f>
        <v>11</v>
      </c>
      <c r="P18" s="16">
        <f>O18*N18*M18*L18</f>
        <v>44</v>
      </c>
    </row>
    <row r="19" spans="1:16" ht="15.75">
      <c r="A19" s="128" t="s">
        <v>562</v>
      </c>
      <c r="B19" s="11" t="s">
        <v>74</v>
      </c>
      <c r="C19" s="11" t="s">
        <v>75</v>
      </c>
      <c r="D19" s="11" t="s">
        <v>568</v>
      </c>
      <c r="E19" s="11">
        <v>30</v>
      </c>
      <c r="F19" s="11" t="s">
        <v>98</v>
      </c>
      <c r="G19" s="12">
        <v>1</v>
      </c>
      <c r="H19" s="12"/>
      <c r="I19" s="12"/>
      <c r="J19" s="13">
        <f>G19</f>
        <v>1</v>
      </c>
      <c r="K19" s="14" t="s">
        <v>428</v>
      </c>
      <c r="L19" s="15"/>
      <c r="M19" s="15"/>
      <c r="N19" s="15"/>
      <c r="O19" s="15"/>
      <c r="P19" s="16"/>
    </row>
    <row r="20" spans="1:16" ht="15.75">
      <c r="A20" s="365" t="s">
        <v>569</v>
      </c>
      <c r="B20" s="366"/>
      <c r="C20" s="366"/>
      <c r="D20" s="366"/>
      <c r="E20" s="366"/>
      <c r="F20" s="366"/>
      <c r="G20" s="366"/>
      <c r="H20" s="366"/>
      <c r="I20" s="366"/>
      <c r="J20" s="366"/>
      <c r="K20" s="366"/>
      <c r="L20" s="366"/>
      <c r="M20" s="366"/>
      <c r="N20" s="366"/>
      <c r="O20" s="366"/>
      <c r="P20" s="366"/>
    </row>
    <row r="21" spans="1:16" ht="15.75">
      <c r="A21" s="360" t="s">
        <v>562</v>
      </c>
      <c r="B21" s="11" t="s">
        <v>74</v>
      </c>
      <c r="C21" s="11" t="s">
        <v>75</v>
      </c>
      <c r="D21" s="11" t="s">
        <v>570</v>
      </c>
      <c r="E21" s="173">
        <v>12</v>
      </c>
      <c r="F21" s="11" t="s">
        <v>156</v>
      </c>
      <c r="G21" s="12">
        <v>1</v>
      </c>
      <c r="H21" s="12"/>
      <c r="I21" s="12"/>
      <c r="J21" s="13">
        <f>G21</f>
        <v>1</v>
      </c>
      <c r="K21" s="14" t="s">
        <v>428</v>
      </c>
      <c r="L21" s="15">
        <v>1</v>
      </c>
      <c r="M21" s="15">
        <v>2</v>
      </c>
      <c r="N21" s="15">
        <v>2</v>
      </c>
      <c r="O21" s="15">
        <f>11-1.5</f>
        <v>9.5</v>
      </c>
      <c r="P21" s="16">
        <f>O21*N21*M21*L21</f>
        <v>38</v>
      </c>
    </row>
    <row r="22" spans="1:16" ht="15.75">
      <c r="A22" s="385"/>
      <c r="B22" s="11" t="s">
        <v>74</v>
      </c>
      <c r="C22" s="11" t="s">
        <v>75</v>
      </c>
      <c r="D22" s="11" t="s">
        <v>570</v>
      </c>
      <c r="E22" s="11">
        <v>27</v>
      </c>
      <c r="F22" s="11" t="s">
        <v>156</v>
      </c>
      <c r="G22" s="12">
        <v>1</v>
      </c>
      <c r="H22" s="12"/>
      <c r="I22" s="12"/>
      <c r="J22" s="13">
        <f>G22</f>
        <v>1</v>
      </c>
      <c r="K22" s="14" t="s">
        <v>428</v>
      </c>
      <c r="L22" s="15"/>
      <c r="M22" s="15"/>
      <c r="N22" s="15"/>
      <c r="O22" s="15"/>
      <c r="P22" s="16"/>
    </row>
    <row r="23" spans="1:16" ht="15.75">
      <c r="A23" s="385"/>
      <c r="B23" s="11" t="s">
        <v>74</v>
      </c>
      <c r="C23" s="11" t="s">
        <v>75</v>
      </c>
      <c r="D23" s="11" t="s">
        <v>571</v>
      </c>
      <c r="E23" s="11">
        <v>18</v>
      </c>
      <c r="F23" s="11" t="s">
        <v>156</v>
      </c>
      <c r="G23" s="12">
        <v>1</v>
      </c>
      <c r="H23" s="12"/>
      <c r="I23" s="12"/>
      <c r="J23" s="13">
        <f>G23</f>
        <v>1</v>
      </c>
      <c r="K23" s="14" t="s">
        <v>428</v>
      </c>
      <c r="L23" s="15">
        <v>1</v>
      </c>
      <c r="M23" s="15">
        <v>2</v>
      </c>
      <c r="N23" s="15">
        <v>2</v>
      </c>
      <c r="O23" s="15">
        <f>11</f>
        <v>11</v>
      </c>
      <c r="P23" s="16">
        <f>O23*N23*M23*L23</f>
        <v>44</v>
      </c>
    </row>
    <row r="24" spans="1:16" ht="15.75">
      <c r="A24" s="385"/>
      <c r="B24" s="11" t="s">
        <v>70</v>
      </c>
      <c r="C24" s="11" t="s">
        <v>572</v>
      </c>
      <c r="D24" s="11" t="s">
        <v>571</v>
      </c>
      <c r="E24" s="173" t="s">
        <v>573</v>
      </c>
      <c r="F24" s="11" t="s">
        <v>156</v>
      </c>
      <c r="G24" s="12">
        <v>1</v>
      </c>
      <c r="H24" s="12"/>
      <c r="I24" s="12"/>
      <c r="J24" s="13">
        <f>G24</f>
        <v>1</v>
      </c>
      <c r="K24" s="14" t="s">
        <v>428</v>
      </c>
      <c r="L24" s="15"/>
      <c r="M24" s="15"/>
      <c r="N24" s="15"/>
      <c r="O24" s="15"/>
      <c r="P24" s="16"/>
    </row>
    <row r="25" spans="1:16" ht="15.75">
      <c r="A25" s="365" t="s">
        <v>574</v>
      </c>
      <c r="B25" s="366"/>
      <c r="C25" s="366"/>
      <c r="D25" s="366"/>
      <c r="E25" s="366"/>
      <c r="F25" s="366"/>
      <c r="G25" s="366"/>
      <c r="H25" s="366"/>
      <c r="I25" s="366"/>
      <c r="J25" s="366"/>
      <c r="K25" s="366"/>
      <c r="L25" s="366"/>
      <c r="M25" s="366"/>
      <c r="N25" s="366"/>
      <c r="O25" s="366"/>
      <c r="P25" s="366"/>
    </row>
    <row r="26" spans="1:16" ht="31.45">
      <c r="A26" s="128" t="s">
        <v>562</v>
      </c>
      <c r="B26" s="11" t="s">
        <v>575</v>
      </c>
      <c r="C26" s="11" t="s">
        <v>576</v>
      </c>
      <c r="D26" s="11" t="s">
        <v>577</v>
      </c>
      <c r="E26" s="173">
        <v>15</v>
      </c>
      <c r="F26" s="11" t="s">
        <v>156</v>
      </c>
      <c r="G26" s="12">
        <v>1</v>
      </c>
      <c r="H26" s="12"/>
      <c r="I26" s="12"/>
      <c r="J26" s="13">
        <f>G26</f>
        <v>1</v>
      </c>
      <c r="K26" s="14" t="s">
        <v>428</v>
      </c>
      <c r="L26" s="15"/>
      <c r="M26" s="15"/>
      <c r="N26" s="15"/>
      <c r="O26" s="15"/>
      <c r="P26" s="16"/>
    </row>
    <row r="27" spans="1:16" ht="15.75">
      <c r="A27" s="128" t="s">
        <v>562</v>
      </c>
      <c r="B27" s="11" t="s">
        <v>457</v>
      </c>
      <c r="C27" s="11" t="s">
        <v>578</v>
      </c>
      <c r="D27" s="11" t="s">
        <v>577</v>
      </c>
      <c r="E27" s="173">
        <v>15</v>
      </c>
      <c r="F27" s="11" t="s">
        <v>156</v>
      </c>
      <c r="G27" s="12">
        <v>1</v>
      </c>
      <c r="H27" s="12"/>
      <c r="I27" s="12"/>
      <c r="J27" s="13">
        <f>G27</f>
        <v>1</v>
      </c>
      <c r="K27" s="14" t="s">
        <v>579</v>
      </c>
      <c r="L27" s="15"/>
      <c r="M27" s="15"/>
      <c r="N27" s="15"/>
      <c r="O27" s="15"/>
      <c r="P27" s="16"/>
    </row>
    <row r="28" spans="1:16" ht="15.75">
      <c r="A28" s="128" t="s">
        <v>524</v>
      </c>
      <c r="B28" s="11" t="s">
        <v>267</v>
      </c>
      <c r="C28" s="11" t="s">
        <v>42</v>
      </c>
      <c r="D28" s="11" t="s">
        <v>564</v>
      </c>
      <c r="E28" s="173">
        <v>16</v>
      </c>
      <c r="F28" s="11" t="s">
        <v>45</v>
      </c>
      <c r="G28" s="12">
        <v>2</v>
      </c>
      <c r="H28" s="12">
        <v>1</v>
      </c>
      <c r="I28" s="12"/>
      <c r="J28" s="13">
        <f>G28*H28</f>
        <v>2</v>
      </c>
      <c r="K28" s="100" t="s">
        <v>40</v>
      </c>
      <c r="L28" s="15">
        <v>1</v>
      </c>
      <c r="M28" s="15">
        <v>2</v>
      </c>
      <c r="N28" s="15">
        <v>2</v>
      </c>
      <c r="O28" s="15">
        <f>11</f>
        <v>11</v>
      </c>
      <c r="P28" s="16">
        <f>O28*N28*M28*L28</f>
        <v>44</v>
      </c>
    </row>
    <row r="29" spans="1:16" ht="31.45">
      <c r="A29" s="128" t="s">
        <v>562</v>
      </c>
      <c r="B29" s="11" t="s">
        <v>575</v>
      </c>
      <c r="C29" s="11" t="s">
        <v>576</v>
      </c>
      <c r="D29" s="11" t="s">
        <v>580</v>
      </c>
      <c r="E29" s="11">
        <v>19</v>
      </c>
      <c r="F29" s="11" t="s">
        <v>156</v>
      </c>
      <c r="G29" s="12">
        <v>1</v>
      </c>
      <c r="H29" s="12"/>
      <c r="I29" s="12"/>
      <c r="J29" s="13">
        <f>G29</f>
        <v>1</v>
      </c>
      <c r="K29" s="14" t="s">
        <v>428</v>
      </c>
      <c r="L29" s="15"/>
      <c r="M29" s="15"/>
      <c r="N29" s="15"/>
      <c r="O29" s="15"/>
      <c r="P29" s="16"/>
    </row>
    <row r="30" spans="1:16" ht="15.75">
      <c r="A30" s="365" t="s">
        <v>581</v>
      </c>
      <c r="B30" s="366"/>
      <c r="C30" s="366"/>
      <c r="D30" s="366"/>
      <c r="E30" s="366"/>
      <c r="F30" s="366"/>
      <c r="G30" s="366"/>
      <c r="H30" s="366"/>
      <c r="I30" s="366"/>
      <c r="J30" s="366"/>
      <c r="K30" s="366"/>
      <c r="L30" s="366"/>
      <c r="M30" s="366"/>
      <c r="N30" s="366"/>
      <c r="O30" s="366"/>
      <c r="P30" s="366"/>
    </row>
    <row r="31" spans="1:16" ht="31.45">
      <c r="A31" s="184" t="s">
        <v>581</v>
      </c>
      <c r="B31" s="185" t="s">
        <v>582</v>
      </c>
      <c r="C31" s="185" t="s">
        <v>583</v>
      </c>
      <c r="D31" s="185" t="s">
        <v>584</v>
      </c>
      <c r="E31" s="185">
        <v>1</v>
      </c>
      <c r="F31" s="185" t="s">
        <v>217</v>
      </c>
      <c r="G31" s="186">
        <f>191*2</f>
        <v>382</v>
      </c>
      <c r="H31" s="186"/>
      <c r="I31" s="186"/>
      <c r="J31" s="187">
        <f>G31</f>
        <v>382</v>
      </c>
      <c r="K31" s="188" t="s">
        <v>585</v>
      </c>
      <c r="L31" s="189"/>
      <c r="M31" s="15"/>
      <c r="N31" s="15"/>
      <c r="O31" s="15"/>
      <c r="P31" s="16"/>
    </row>
    <row r="32" spans="1:16" ht="15.75">
      <c r="A32" s="184" t="s">
        <v>586</v>
      </c>
      <c r="B32" s="185" t="s">
        <v>484</v>
      </c>
      <c r="C32" s="185" t="s">
        <v>587</v>
      </c>
      <c r="D32" s="185" t="s">
        <v>586</v>
      </c>
      <c r="E32" s="185">
        <v>1</v>
      </c>
      <c r="F32" s="185" t="s">
        <v>217</v>
      </c>
      <c r="G32" s="186">
        <f>191*2</f>
        <v>382</v>
      </c>
      <c r="H32" s="186"/>
      <c r="I32" s="186"/>
      <c r="J32" s="187">
        <f>G32</f>
        <v>382</v>
      </c>
      <c r="K32" s="188" t="s">
        <v>588</v>
      </c>
      <c r="L32" s="189"/>
      <c r="M32" s="15"/>
      <c r="N32" s="15"/>
      <c r="O32" s="15"/>
      <c r="P32" s="16"/>
    </row>
    <row r="33" spans="1:16" ht="15.75">
      <c r="A33" s="128"/>
      <c r="B33" s="11"/>
      <c r="C33" s="11"/>
      <c r="D33" s="11"/>
      <c r="E33" s="11"/>
      <c r="F33" s="11"/>
      <c r="G33" s="12"/>
      <c r="H33" s="12"/>
      <c r="I33" s="12"/>
      <c r="J33" s="13"/>
      <c r="K33" s="14"/>
      <c r="L33" s="15"/>
      <c r="M33" s="15"/>
      <c r="N33" s="15"/>
      <c r="O33" s="15"/>
      <c r="P33" s="16"/>
    </row>
    <row r="34" spans="1:16" ht="15.75">
      <c r="A34" s="365" t="s">
        <v>530</v>
      </c>
      <c r="B34" s="366"/>
      <c r="C34" s="366"/>
      <c r="D34" s="366"/>
      <c r="E34" s="366"/>
      <c r="F34" s="366"/>
      <c r="G34" s="366"/>
      <c r="H34" s="366"/>
      <c r="I34" s="366"/>
      <c r="J34" s="366"/>
      <c r="K34" s="366"/>
      <c r="L34" s="366"/>
      <c r="M34" s="366"/>
      <c r="N34" s="366"/>
      <c r="O34" s="366"/>
      <c r="P34" s="366"/>
    </row>
    <row r="35" spans="1:16" ht="15.75">
      <c r="A35" s="360" t="s">
        <v>530</v>
      </c>
      <c r="B35" s="11" t="s">
        <v>74</v>
      </c>
      <c r="C35" s="11" t="s">
        <v>75</v>
      </c>
      <c r="D35" s="11" t="s">
        <v>589</v>
      </c>
      <c r="E35" s="11">
        <v>2</v>
      </c>
      <c r="F35" s="11" t="s">
        <v>156</v>
      </c>
      <c r="G35" s="12">
        <v>1</v>
      </c>
      <c r="H35" s="12"/>
      <c r="I35" s="12"/>
      <c r="J35" s="13">
        <f t="shared" ref="J35:J41" si="1">G35</f>
        <v>1</v>
      </c>
      <c r="K35" s="14" t="s">
        <v>590</v>
      </c>
      <c r="L35" s="15"/>
      <c r="M35" s="15"/>
      <c r="N35" s="15"/>
      <c r="O35" s="15"/>
      <c r="P35" s="16"/>
    </row>
    <row r="36" spans="1:16" ht="15.75">
      <c r="A36" s="385"/>
      <c r="B36" s="11" t="s">
        <v>74</v>
      </c>
      <c r="C36" s="11" t="s">
        <v>75</v>
      </c>
      <c r="D36" s="11" t="s">
        <v>591</v>
      </c>
      <c r="E36" s="11">
        <v>3</v>
      </c>
      <c r="F36" s="11" t="s">
        <v>156</v>
      </c>
      <c r="G36" s="12">
        <v>1</v>
      </c>
      <c r="H36" s="12"/>
      <c r="I36" s="12"/>
      <c r="J36" s="13">
        <f t="shared" si="1"/>
        <v>1</v>
      </c>
      <c r="K36" s="14" t="s">
        <v>590</v>
      </c>
      <c r="L36" s="15"/>
      <c r="M36" s="15"/>
      <c r="N36" s="15"/>
      <c r="O36" s="15"/>
      <c r="P36" s="16"/>
    </row>
    <row r="37" spans="1:16" ht="15.75">
      <c r="A37" s="385"/>
      <c r="B37" s="185" t="s">
        <v>592</v>
      </c>
      <c r="C37" s="11" t="s">
        <v>593</v>
      </c>
      <c r="D37" s="11" t="s">
        <v>591</v>
      </c>
      <c r="E37" s="11">
        <v>3</v>
      </c>
      <c r="F37" s="11" t="s">
        <v>156</v>
      </c>
      <c r="G37" s="12">
        <v>12</v>
      </c>
      <c r="H37" s="12"/>
      <c r="I37" s="12"/>
      <c r="J37" s="13">
        <f t="shared" si="1"/>
        <v>12</v>
      </c>
      <c r="K37" s="185" t="s">
        <v>594</v>
      </c>
      <c r="L37" s="15"/>
      <c r="M37" s="15"/>
      <c r="N37" s="15"/>
      <c r="O37" s="15"/>
      <c r="P37" s="16"/>
    </row>
    <row r="38" spans="1:16" ht="15.75">
      <c r="A38" s="385"/>
      <c r="B38" s="11" t="s">
        <v>74</v>
      </c>
      <c r="C38" s="11" t="s">
        <v>75</v>
      </c>
      <c r="D38" s="11" t="s">
        <v>595</v>
      </c>
      <c r="E38" s="11">
        <v>4</v>
      </c>
      <c r="F38" s="11" t="s">
        <v>156</v>
      </c>
      <c r="G38" s="12">
        <v>1</v>
      </c>
      <c r="H38" s="12"/>
      <c r="I38" s="12"/>
      <c r="J38" s="13">
        <f t="shared" si="1"/>
        <v>1</v>
      </c>
      <c r="K38" s="14" t="s">
        <v>590</v>
      </c>
      <c r="L38" s="15"/>
      <c r="M38" s="15"/>
      <c r="N38" s="15"/>
      <c r="O38" s="15"/>
      <c r="P38" s="16"/>
    </row>
    <row r="39" spans="1:16" ht="15.75">
      <c r="A39" s="385"/>
      <c r="B39" s="185" t="s">
        <v>592</v>
      </c>
      <c r="C39" s="11" t="s">
        <v>593</v>
      </c>
      <c r="D39" s="11" t="s">
        <v>595</v>
      </c>
      <c r="E39" s="11">
        <v>4</v>
      </c>
      <c r="F39" s="11" t="s">
        <v>156</v>
      </c>
      <c r="G39" s="12">
        <v>12</v>
      </c>
      <c r="H39" s="12"/>
      <c r="I39" s="12"/>
      <c r="J39" s="13">
        <f t="shared" si="1"/>
        <v>12</v>
      </c>
      <c r="K39" s="185" t="s">
        <v>594</v>
      </c>
      <c r="L39" s="15"/>
      <c r="M39" s="15"/>
      <c r="N39" s="15"/>
      <c r="O39" s="15"/>
      <c r="P39" s="16"/>
    </row>
    <row r="40" spans="1:16" ht="15.75">
      <c r="A40" s="385"/>
      <c r="B40" s="11" t="s">
        <v>74</v>
      </c>
      <c r="C40" s="11" t="s">
        <v>75</v>
      </c>
      <c r="D40" s="11" t="s">
        <v>551</v>
      </c>
      <c r="E40" s="11">
        <v>5</v>
      </c>
      <c r="F40" s="11" t="s">
        <v>156</v>
      </c>
      <c r="G40" s="12">
        <v>1</v>
      </c>
      <c r="H40" s="12"/>
      <c r="I40" s="12"/>
      <c r="J40" s="13">
        <f t="shared" si="1"/>
        <v>1</v>
      </c>
      <c r="K40" s="14" t="s">
        <v>590</v>
      </c>
      <c r="L40" s="15"/>
      <c r="M40" s="15"/>
      <c r="N40" s="15"/>
      <c r="O40" s="15"/>
      <c r="P40" s="16"/>
    </row>
    <row r="41" spans="1:16" ht="15.75">
      <c r="A41" s="361"/>
      <c r="B41" s="11" t="s">
        <v>74</v>
      </c>
      <c r="C41" s="11" t="s">
        <v>75</v>
      </c>
      <c r="D41" s="11" t="s">
        <v>549</v>
      </c>
      <c r="E41" s="11">
        <v>6</v>
      </c>
      <c r="F41" s="11" t="s">
        <v>156</v>
      </c>
      <c r="G41" s="12">
        <v>1</v>
      </c>
      <c r="H41" s="12"/>
      <c r="I41" s="12"/>
      <c r="J41" s="13">
        <f t="shared" si="1"/>
        <v>1</v>
      </c>
      <c r="K41" s="14" t="s">
        <v>590</v>
      </c>
      <c r="L41" s="15"/>
      <c r="M41" s="15"/>
      <c r="N41" s="15"/>
      <c r="O41" s="15"/>
      <c r="P41" s="16"/>
    </row>
    <row r="42" spans="1:16" ht="15.75">
      <c r="A42" s="128"/>
      <c r="B42" s="11"/>
      <c r="C42" s="11"/>
      <c r="D42" s="11"/>
      <c r="E42" s="11"/>
      <c r="F42" s="11"/>
      <c r="G42" s="12"/>
      <c r="H42" s="12"/>
      <c r="I42" s="12"/>
      <c r="J42" s="13"/>
      <c r="K42" s="14"/>
      <c r="L42" s="15"/>
      <c r="M42" s="15"/>
      <c r="N42" s="15"/>
      <c r="O42" s="15"/>
      <c r="P42" s="16"/>
    </row>
    <row r="43" spans="1:16" ht="15.75">
      <c r="A43" s="365" t="s">
        <v>95</v>
      </c>
      <c r="B43" s="366"/>
      <c r="C43" s="366"/>
      <c r="D43" s="366"/>
      <c r="E43" s="366"/>
      <c r="F43" s="366"/>
      <c r="G43" s="366"/>
      <c r="H43" s="366"/>
      <c r="I43" s="366"/>
      <c r="J43" s="366"/>
      <c r="K43" s="366"/>
      <c r="L43" s="366"/>
      <c r="M43" s="366"/>
      <c r="N43" s="366"/>
      <c r="O43" s="366"/>
      <c r="P43" s="366"/>
    </row>
    <row r="44" spans="1:16" ht="15.75">
      <c r="A44" s="128" t="s">
        <v>524</v>
      </c>
      <c r="B44" s="11" t="s">
        <v>267</v>
      </c>
      <c r="C44" s="11" t="s">
        <v>42</v>
      </c>
      <c r="D44" s="11" t="s">
        <v>596</v>
      </c>
      <c r="E44" s="11">
        <v>28</v>
      </c>
      <c r="F44" s="11" t="s">
        <v>45</v>
      </c>
      <c r="G44" s="12">
        <v>2</v>
      </c>
      <c r="H44" s="12">
        <v>2</v>
      </c>
      <c r="I44" s="12"/>
      <c r="J44" s="13">
        <f>G44*H44</f>
        <v>4</v>
      </c>
      <c r="K44" s="14" t="s">
        <v>40</v>
      </c>
      <c r="L44" s="15"/>
      <c r="M44" s="15"/>
      <c r="N44" s="15"/>
      <c r="O44" s="15"/>
      <c r="P44" s="16"/>
    </row>
    <row r="45" spans="1:16" ht="15.75">
      <c r="A45" s="128"/>
      <c r="B45" s="11"/>
      <c r="C45" s="11"/>
      <c r="D45" s="11"/>
      <c r="E45" s="11"/>
      <c r="F45" s="11"/>
      <c r="G45" s="12"/>
      <c r="H45" s="12"/>
      <c r="I45" s="12"/>
      <c r="J45" s="13"/>
      <c r="K45" s="14"/>
      <c r="L45" s="15"/>
      <c r="M45" s="15"/>
      <c r="N45" s="15"/>
      <c r="O45" s="15"/>
      <c r="P45" s="16"/>
    </row>
    <row r="46" spans="1:16" ht="15.75">
      <c r="A46" s="128"/>
      <c r="B46" s="18"/>
      <c r="C46" s="18"/>
      <c r="D46" s="18"/>
      <c r="E46" s="18"/>
      <c r="F46" s="20" t="s">
        <v>44</v>
      </c>
      <c r="G46" s="18"/>
      <c r="H46" s="20" t="s">
        <v>98</v>
      </c>
      <c r="I46" s="135">
        <f>ROUNDUP((J18+J19+J21+J22+J23+J24+J35+J36+J38+J40+J41)*0.125,0)</f>
        <v>2</v>
      </c>
      <c r="J46" s="18"/>
      <c r="K46" s="19"/>
      <c r="L46" s="8"/>
      <c r="M46" s="8"/>
      <c r="N46" s="8"/>
      <c r="O46" s="8"/>
      <c r="P46" s="9"/>
    </row>
    <row r="47" spans="1:16" ht="15.75">
      <c r="A47" s="17"/>
      <c r="B47" s="18"/>
      <c r="C47" s="18"/>
      <c r="D47" s="18"/>
      <c r="E47" s="18"/>
      <c r="F47" s="20" t="s">
        <v>40</v>
      </c>
      <c r="G47" s="18"/>
      <c r="H47" s="20" t="s">
        <v>45</v>
      </c>
      <c r="I47" s="135">
        <f>J28+J44</f>
        <v>6</v>
      </c>
      <c r="J47" s="18"/>
      <c r="K47" s="19"/>
      <c r="L47" s="8"/>
      <c r="M47" s="8"/>
      <c r="N47" s="8"/>
      <c r="O47" s="8"/>
      <c r="P47" s="9"/>
    </row>
    <row r="48" spans="1:16" ht="15.75">
      <c r="A48" s="17"/>
      <c r="B48" s="18"/>
      <c r="C48" s="18"/>
      <c r="D48" s="18"/>
      <c r="E48" s="18"/>
      <c r="F48" s="190" t="s">
        <v>586</v>
      </c>
      <c r="G48" s="18"/>
      <c r="H48" s="20" t="s">
        <v>141</v>
      </c>
      <c r="I48" s="135">
        <f>J32</f>
        <v>382</v>
      </c>
      <c r="J48" s="18"/>
      <c r="K48" s="19"/>
      <c r="L48" s="8"/>
      <c r="M48" s="8"/>
      <c r="N48" s="8"/>
      <c r="O48" s="8"/>
      <c r="P48" s="9"/>
    </row>
    <row r="49" spans="1:16" ht="15.75">
      <c r="A49" s="17"/>
      <c r="B49" s="18"/>
      <c r="C49" s="18"/>
      <c r="D49" s="18"/>
      <c r="E49" s="18"/>
      <c r="F49" s="20" t="s">
        <v>597</v>
      </c>
      <c r="G49" s="20"/>
      <c r="H49" s="20" t="s">
        <v>141</v>
      </c>
      <c r="I49" s="135">
        <f>J39+J37</f>
        <v>24</v>
      </c>
      <c r="J49" s="18"/>
      <c r="K49" s="19"/>
      <c r="L49" s="8"/>
      <c r="M49" s="8"/>
      <c r="N49" s="8"/>
      <c r="O49" s="8"/>
      <c r="P49" s="9"/>
    </row>
    <row r="50" spans="1:16" ht="15.75">
      <c r="A50" s="17"/>
      <c r="B50" s="18"/>
      <c r="C50" s="18"/>
      <c r="D50" s="18"/>
      <c r="E50" s="18"/>
      <c r="F50" s="20" t="s">
        <v>598</v>
      </c>
      <c r="G50" s="20"/>
      <c r="H50" s="20" t="s">
        <v>141</v>
      </c>
      <c r="I50" s="135">
        <f>J31</f>
        <v>382</v>
      </c>
      <c r="J50" s="18"/>
      <c r="K50" s="19"/>
      <c r="L50" s="8"/>
      <c r="M50" s="8"/>
      <c r="N50" s="8"/>
      <c r="O50" s="8"/>
      <c r="P50" s="9"/>
    </row>
    <row r="51" spans="1:16" ht="15.75">
      <c r="A51" s="17"/>
      <c r="B51" s="18"/>
      <c r="C51" s="18"/>
      <c r="D51" s="18"/>
      <c r="E51" s="18"/>
      <c r="F51" s="190" t="s">
        <v>559</v>
      </c>
      <c r="G51" s="20"/>
      <c r="H51" s="20" t="s">
        <v>1</v>
      </c>
      <c r="I51" s="135">
        <f>J8+J9+J10+J11+J12+J13+J14+J15</f>
        <v>99</v>
      </c>
      <c r="J51" s="18"/>
      <c r="K51" s="19"/>
      <c r="L51" s="8"/>
      <c r="M51" s="8"/>
      <c r="N51" s="8"/>
      <c r="O51" s="8"/>
      <c r="P51" s="9"/>
    </row>
    <row r="52" spans="1:16" ht="15.75">
      <c r="A52" s="17"/>
      <c r="B52" s="18"/>
      <c r="C52" s="18"/>
      <c r="D52" s="18"/>
      <c r="E52" s="18"/>
      <c r="F52" s="18" t="s">
        <v>599</v>
      </c>
      <c r="G52" s="18"/>
      <c r="H52" s="18" t="s">
        <v>1</v>
      </c>
      <c r="I52" s="135">
        <f>J27</f>
        <v>1</v>
      </c>
      <c r="J52" s="18"/>
      <c r="K52" s="19"/>
      <c r="L52" s="8"/>
      <c r="M52" s="8"/>
      <c r="N52" s="8"/>
      <c r="O52" s="8"/>
      <c r="P52" s="9"/>
    </row>
    <row r="53" spans="1:16" ht="15.75">
      <c r="A53" s="17"/>
      <c r="B53" s="18"/>
      <c r="C53" s="18"/>
      <c r="D53" s="18"/>
      <c r="E53" s="18"/>
      <c r="F53" s="18"/>
      <c r="G53" s="18"/>
      <c r="H53" s="18"/>
      <c r="I53" s="18"/>
      <c r="J53" s="18"/>
      <c r="K53" s="19"/>
      <c r="L53" s="8"/>
      <c r="M53" s="8"/>
      <c r="N53" s="8"/>
      <c r="O53" s="8"/>
      <c r="P53" s="9"/>
    </row>
    <row r="54" spans="1:16" ht="15.75">
      <c r="A54" s="377" t="s">
        <v>46</v>
      </c>
      <c r="B54" s="378"/>
      <c r="C54" s="378"/>
      <c r="D54" s="378"/>
      <c r="E54" s="378"/>
      <c r="F54" s="378"/>
      <c r="G54" s="378"/>
      <c r="H54" s="378"/>
      <c r="I54" s="378"/>
      <c r="J54" s="22"/>
      <c r="K54" s="19"/>
      <c r="L54" s="8"/>
      <c r="M54" s="8"/>
      <c r="N54" s="8"/>
      <c r="O54" s="8"/>
      <c r="P54" s="9"/>
    </row>
    <row r="55" spans="1:16" ht="16.399999999999999" thickBot="1">
      <c r="A55" s="23"/>
      <c r="B55" s="24"/>
      <c r="C55" s="22"/>
      <c r="D55" s="22"/>
      <c r="E55" s="22"/>
      <c r="F55" s="22"/>
      <c r="G55" s="22"/>
      <c r="H55" s="22"/>
      <c r="I55" s="22"/>
      <c r="J55" s="22"/>
      <c r="K55" s="19"/>
      <c r="L55" s="25"/>
      <c r="M55" s="25"/>
      <c r="N55" s="25"/>
      <c r="O55" s="25"/>
      <c r="P55" s="26">
        <f>SUM(P7:P54)</f>
        <v>322</v>
      </c>
    </row>
    <row r="56" spans="1:16" ht="16.399999999999999" thickTop="1">
      <c r="A56" s="27" t="s">
        <v>47</v>
      </c>
      <c r="B56" s="379" t="s">
        <v>48</v>
      </c>
      <c r="C56" s="379"/>
      <c r="D56" s="379"/>
      <c r="E56" s="379" t="s">
        <v>49</v>
      </c>
      <c r="F56" s="379"/>
      <c r="G56" s="28" t="s">
        <v>50</v>
      </c>
      <c r="H56" s="28" t="s">
        <v>51</v>
      </c>
      <c r="I56" s="28" t="s">
        <v>52</v>
      </c>
      <c r="J56" s="28" t="s">
        <v>5</v>
      </c>
      <c r="K56" s="29"/>
    </row>
    <row r="57" spans="1:16" ht="222.05" customHeight="1">
      <c r="A57" s="31">
        <v>1</v>
      </c>
      <c r="B57" s="380" t="s">
        <v>104</v>
      </c>
      <c r="C57" s="381"/>
      <c r="D57" s="382"/>
      <c r="E57" s="383" t="s">
        <v>53</v>
      </c>
      <c r="F57" s="384"/>
      <c r="G57" s="24" t="s">
        <v>105</v>
      </c>
      <c r="H57" s="30">
        <f>K121</f>
        <v>3</v>
      </c>
      <c r="I57" s="24"/>
      <c r="J57" s="24"/>
      <c r="K57" s="32"/>
    </row>
    <row r="58" spans="1:16" ht="222.05" customHeight="1">
      <c r="A58" s="31">
        <v>2</v>
      </c>
      <c r="B58" s="380" t="s">
        <v>139</v>
      </c>
      <c r="C58" s="381"/>
      <c r="D58" s="382"/>
      <c r="E58" s="383" t="s">
        <v>140</v>
      </c>
      <c r="F58" s="384" t="s">
        <v>140</v>
      </c>
      <c r="G58" s="24" t="s">
        <v>141</v>
      </c>
      <c r="H58" s="24"/>
      <c r="I58" s="24"/>
      <c r="J58" s="24"/>
      <c r="K58" s="32"/>
    </row>
    <row r="59" spans="1:16" ht="222.05" customHeight="1">
      <c r="A59" s="31">
        <v>3</v>
      </c>
      <c r="B59" s="380" t="s">
        <v>142</v>
      </c>
      <c r="C59" s="381"/>
      <c r="D59" s="382"/>
      <c r="E59" s="383" t="s">
        <v>143</v>
      </c>
      <c r="F59" s="384" t="s">
        <v>143</v>
      </c>
      <c r="G59" s="24" t="s">
        <v>144</v>
      </c>
      <c r="H59" s="24"/>
      <c r="I59" s="24"/>
      <c r="J59" s="24"/>
      <c r="K59" s="32"/>
    </row>
    <row r="60" spans="1:16" ht="222.05" customHeight="1">
      <c r="A60" s="31">
        <v>4</v>
      </c>
      <c r="B60" s="380" t="s">
        <v>145</v>
      </c>
      <c r="C60" s="381"/>
      <c r="D60" s="382"/>
      <c r="E60" s="383" t="s">
        <v>146</v>
      </c>
      <c r="F60" s="384" t="s">
        <v>146</v>
      </c>
      <c r="G60" s="24" t="s">
        <v>38</v>
      </c>
      <c r="H60" s="24"/>
      <c r="I60" s="24"/>
      <c r="J60" s="24"/>
      <c r="K60" s="32"/>
    </row>
    <row r="61" spans="1:16" ht="222.05" customHeight="1">
      <c r="A61" s="31">
        <v>5</v>
      </c>
      <c r="B61" s="380" t="s">
        <v>147</v>
      </c>
      <c r="C61" s="381"/>
      <c r="D61" s="382"/>
      <c r="E61" s="383" t="s">
        <v>148</v>
      </c>
      <c r="F61" s="384" t="s">
        <v>148</v>
      </c>
      <c r="G61" s="24" t="s">
        <v>141</v>
      </c>
      <c r="H61" s="30">
        <f>K126</f>
        <v>421</v>
      </c>
      <c r="I61" s="24"/>
      <c r="J61" s="24"/>
      <c r="K61" s="32"/>
    </row>
    <row r="62" spans="1:16" ht="222.05" customHeight="1">
      <c r="A62" s="31">
        <v>6</v>
      </c>
      <c r="B62" s="380" t="s">
        <v>136</v>
      </c>
      <c r="C62" s="381"/>
      <c r="D62" s="382"/>
      <c r="E62" s="383" t="s">
        <v>137</v>
      </c>
      <c r="F62" s="384" t="s">
        <v>137</v>
      </c>
      <c r="G62" s="24" t="s">
        <v>54</v>
      </c>
      <c r="H62" s="30">
        <f>K131</f>
        <v>355</v>
      </c>
      <c r="I62" s="24"/>
      <c r="J62" s="24"/>
      <c r="K62" s="32"/>
    </row>
    <row r="63" spans="1:16" ht="222.05" customHeight="1">
      <c r="A63" s="31">
        <v>7</v>
      </c>
      <c r="B63" s="380" t="s">
        <v>149</v>
      </c>
      <c r="C63" s="381"/>
      <c r="D63" s="382"/>
      <c r="E63" s="383" t="s">
        <v>150</v>
      </c>
      <c r="F63" s="384" t="s">
        <v>150</v>
      </c>
      <c r="G63" s="24" t="s">
        <v>151</v>
      </c>
      <c r="H63" s="24"/>
      <c r="I63" s="24"/>
      <c r="J63" s="24"/>
      <c r="K63" s="32"/>
    </row>
    <row r="64" spans="1:16" ht="338.25" customHeight="1">
      <c r="A64" s="31">
        <v>8</v>
      </c>
      <c r="B64" s="380" t="s">
        <v>152</v>
      </c>
      <c r="C64" s="381" t="s">
        <v>152</v>
      </c>
      <c r="D64" s="382" t="s">
        <v>152</v>
      </c>
      <c r="E64" s="383" t="s">
        <v>153</v>
      </c>
      <c r="F64" s="384" t="s">
        <v>153</v>
      </c>
      <c r="G64" s="24" t="s">
        <v>45</v>
      </c>
      <c r="H64" s="24"/>
      <c r="I64" s="24"/>
      <c r="J64" s="24"/>
      <c r="K64" s="32"/>
    </row>
    <row r="65" spans="1:11" ht="398.95" customHeight="1">
      <c r="A65" s="31">
        <v>9</v>
      </c>
      <c r="B65" s="380" t="s">
        <v>154</v>
      </c>
      <c r="C65" s="381" t="s">
        <v>154</v>
      </c>
      <c r="D65" s="382" t="s">
        <v>154</v>
      </c>
      <c r="E65" s="383" t="s">
        <v>155</v>
      </c>
      <c r="F65" s="384" t="s">
        <v>155</v>
      </c>
      <c r="G65" s="24" t="s">
        <v>156</v>
      </c>
      <c r="H65" s="24"/>
      <c r="I65" s="24"/>
      <c r="J65" s="24"/>
      <c r="K65" s="32"/>
    </row>
    <row r="66" spans="1:11" ht="223.55" customHeight="1">
      <c r="A66" s="31">
        <v>10</v>
      </c>
      <c r="B66" s="380" t="s">
        <v>157</v>
      </c>
      <c r="C66" s="381" t="s">
        <v>157</v>
      </c>
      <c r="D66" s="382" t="s">
        <v>157</v>
      </c>
      <c r="E66" s="383" t="s">
        <v>158</v>
      </c>
      <c r="F66" s="384" t="s">
        <v>158</v>
      </c>
      <c r="G66" s="24" t="s">
        <v>156</v>
      </c>
      <c r="H66" s="24"/>
      <c r="I66" s="24"/>
      <c r="J66" s="24"/>
      <c r="K66" s="32"/>
    </row>
    <row r="67" spans="1:11" ht="222.05" customHeight="1">
      <c r="A67" s="31">
        <v>11</v>
      </c>
      <c r="B67" s="380" t="s">
        <v>159</v>
      </c>
      <c r="C67" s="381" t="s">
        <v>159</v>
      </c>
      <c r="D67" s="382" t="s">
        <v>159</v>
      </c>
      <c r="E67" s="383" t="s">
        <v>160</v>
      </c>
      <c r="F67" s="384" t="s">
        <v>160</v>
      </c>
      <c r="G67" s="24" t="s">
        <v>156</v>
      </c>
      <c r="H67" s="24"/>
      <c r="I67" s="24"/>
      <c r="J67" s="24"/>
      <c r="K67" s="32"/>
    </row>
    <row r="68" spans="1:11" ht="334.5" customHeight="1">
      <c r="A68" s="31">
        <v>12</v>
      </c>
      <c r="B68" s="380" t="s">
        <v>161</v>
      </c>
      <c r="C68" s="381" t="s">
        <v>161</v>
      </c>
      <c r="D68" s="382" t="s">
        <v>161</v>
      </c>
      <c r="E68" s="383" t="s">
        <v>162</v>
      </c>
      <c r="F68" s="384" t="s">
        <v>162</v>
      </c>
      <c r="G68" s="24" t="s">
        <v>156</v>
      </c>
      <c r="H68" s="30">
        <f>K136</f>
        <v>2</v>
      </c>
      <c r="I68" s="24"/>
      <c r="J68" s="24"/>
      <c r="K68" s="32"/>
    </row>
    <row r="69" spans="1:11" ht="237.8" customHeight="1">
      <c r="A69" s="31">
        <v>13</v>
      </c>
      <c r="B69" s="380" t="s">
        <v>163</v>
      </c>
      <c r="C69" s="381" t="s">
        <v>163</v>
      </c>
      <c r="D69" s="382" t="s">
        <v>163</v>
      </c>
      <c r="E69" s="383" t="s">
        <v>164</v>
      </c>
      <c r="F69" s="384" t="s">
        <v>164</v>
      </c>
      <c r="G69" s="24" t="s">
        <v>156</v>
      </c>
      <c r="H69" s="24"/>
      <c r="I69" s="24"/>
      <c r="J69" s="24"/>
      <c r="K69" s="32"/>
    </row>
    <row r="70" spans="1:11" ht="382.6" customHeight="1">
      <c r="A70" s="31">
        <v>14</v>
      </c>
      <c r="B70" s="380" t="s">
        <v>165</v>
      </c>
      <c r="C70" s="381" t="s">
        <v>165</v>
      </c>
      <c r="D70" s="382" t="s">
        <v>165</v>
      </c>
      <c r="E70" s="383" t="s">
        <v>166</v>
      </c>
      <c r="F70" s="384" t="s">
        <v>166</v>
      </c>
      <c r="G70" s="24" t="s">
        <v>156</v>
      </c>
      <c r="H70" s="24"/>
      <c r="I70" s="24"/>
      <c r="J70" s="24"/>
      <c r="K70" s="32"/>
    </row>
    <row r="71" spans="1:11" ht="255.8" customHeight="1">
      <c r="A71" s="31">
        <v>15</v>
      </c>
      <c r="B71" s="380" t="s">
        <v>167</v>
      </c>
      <c r="C71" s="381" t="s">
        <v>167</v>
      </c>
      <c r="D71" s="382" t="s">
        <v>167</v>
      </c>
      <c r="E71" s="383" t="s">
        <v>168</v>
      </c>
      <c r="F71" s="384" t="s">
        <v>168</v>
      </c>
      <c r="G71" s="24" t="s">
        <v>141</v>
      </c>
      <c r="H71" s="24"/>
      <c r="I71" s="24"/>
      <c r="J71" s="24"/>
      <c r="K71" s="32"/>
    </row>
    <row r="72" spans="1:11" ht="409.6" customHeight="1">
      <c r="A72" s="31">
        <v>16</v>
      </c>
      <c r="B72" s="380" t="s">
        <v>169</v>
      </c>
      <c r="C72" s="381" t="s">
        <v>169</v>
      </c>
      <c r="D72" s="382" t="s">
        <v>169</v>
      </c>
      <c r="E72" s="383" t="s">
        <v>170</v>
      </c>
      <c r="F72" s="384" t="s">
        <v>170</v>
      </c>
      <c r="G72" s="24" t="s">
        <v>45</v>
      </c>
      <c r="H72" s="24"/>
      <c r="I72" s="24"/>
      <c r="J72" s="24"/>
      <c r="K72" s="32"/>
    </row>
    <row r="73" spans="1:11" ht="103.6" customHeight="1">
      <c r="A73" s="31">
        <v>17</v>
      </c>
      <c r="B73" s="380" t="s">
        <v>171</v>
      </c>
      <c r="C73" s="381" t="s">
        <v>171</v>
      </c>
      <c r="D73" s="382" t="s">
        <v>171</v>
      </c>
      <c r="E73" s="383" t="s">
        <v>172</v>
      </c>
      <c r="F73" s="384" t="s">
        <v>172</v>
      </c>
      <c r="G73" s="24"/>
      <c r="H73" s="24"/>
      <c r="I73" s="24"/>
      <c r="J73" s="24"/>
      <c r="K73" s="32"/>
    </row>
    <row r="74" spans="1:11" ht="222.05" customHeight="1">
      <c r="A74" s="31">
        <v>17.100000000000001</v>
      </c>
      <c r="B74" s="380" t="s">
        <v>173</v>
      </c>
      <c r="C74" s="381" t="s">
        <v>173</v>
      </c>
      <c r="D74" s="382" t="s">
        <v>173</v>
      </c>
      <c r="E74" s="383" t="s">
        <v>174</v>
      </c>
      <c r="F74" s="384" t="s">
        <v>174</v>
      </c>
      <c r="G74" s="24" t="s">
        <v>141</v>
      </c>
      <c r="H74" s="24"/>
      <c r="I74" s="24"/>
      <c r="J74" s="24"/>
      <c r="K74" s="32"/>
    </row>
    <row r="75" spans="1:11" ht="222.05" customHeight="1">
      <c r="A75" s="31">
        <v>17.2</v>
      </c>
      <c r="B75" s="380" t="s">
        <v>175</v>
      </c>
      <c r="C75" s="381" t="s">
        <v>175</v>
      </c>
      <c r="D75" s="382" t="s">
        <v>175</v>
      </c>
      <c r="E75" s="383" t="s">
        <v>176</v>
      </c>
      <c r="F75" s="384" t="s">
        <v>176</v>
      </c>
      <c r="G75" s="24" t="s">
        <v>141</v>
      </c>
      <c r="H75" s="24"/>
      <c r="I75" s="24"/>
      <c r="J75" s="24"/>
      <c r="K75" s="32"/>
    </row>
    <row r="76" spans="1:11" ht="222.05" customHeight="1">
      <c r="A76" s="31">
        <v>17.3</v>
      </c>
      <c r="B76" s="380" t="s">
        <v>177</v>
      </c>
      <c r="C76" s="381" t="s">
        <v>177</v>
      </c>
      <c r="D76" s="382" t="s">
        <v>177</v>
      </c>
      <c r="E76" s="383" t="s">
        <v>178</v>
      </c>
      <c r="F76" s="384" t="s">
        <v>178</v>
      </c>
      <c r="G76" s="24" t="s">
        <v>141</v>
      </c>
      <c r="H76" s="30">
        <f>K141</f>
        <v>27</v>
      </c>
      <c r="I76" s="24"/>
      <c r="J76" s="24"/>
      <c r="K76" s="32"/>
    </row>
    <row r="77" spans="1:11" ht="300.8" customHeight="1">
      <c r="A77" s="31">
        <v>18</v>
      </c>
      <c r="B77" s="380" t="s">
        <v>179</v>
      </c>
      <c r="C77" s="381" t="s">
        <v>179</v>
      </c>
      <c r="D77" s="382" t="s">
        <v>179</v>
      </c>
      <c r="E77" s="383" t="s">
        <v>180</v>
      </c>
      <c r="F77" s="384" t="s">
        <v>180</v>
      </c>
      <c r="G77" s="24" t="s">
        <v>141</v>
      </c>
      <c r="H77" s="24"/>
      <c r="I77" s="24"/>
      <c r="J77" s="24"/>
      <c r="K77" s="32"/>
    </row>
    <row r="78" spans="1:11" ht="99" customHeight="1">
      <c r="A78" s="31">
        <v>19</v>
      </c>
      <c r="B78" s="380" t="s">
        <v>181</v>
      </c>
      <c r="C78" s="381" t="s">
        <v>181</v>
      </c>
      <c r="D78" s="382" t="s">
        <v>181</v>
      </c>
      <c r="E78" s="383" t="s">
        <v>182</v>
      </c>
      <c r="F78" s="384" t="s">
        <v>182</v>
      </c>
      <c r="G78" s="24"/>
      <c r="H78" s="24"/>
      <c r="I78" s="24"/>
      <c r="J78" s="24"/>
      <c r="K78" s="32"/>
    </row>
    <row r="79" spans="1:11" ht="222.05" customHeight="1">
      <c r="A79" s="31">
        <v>19.100000000000001</v>
      </c>
      <c r="B79" s="380" t="s">
        <v>183</v>
      </c>
      <c r="C79" s="381" t="s">
        <v>183</v>
      </c>
      <c r="D79" s="382" t="s">
        <v>183</v>
      </c>
      <c r="E79" s="383" t="s">
        <v>184</v>
      </c>
      <c r="F79" s="384" t="s">
        <v>184</v>
      </c>
      <c r="G79" s="24" t="s">
        <v>156</v>
      </c>
      <c r="H79" s="30"/>
      <c r="I79" s="24"/>
      <c r="J79" s="24"/>
      <c r="K79" s="32"/>
    </row>
    <row r="80" spans="1:11" ht="222.05" customHeight="1">
      <c r="A80" s="31">
        <v>19.2</v>
      </c>
      <c r="B80" s="380" t="s">
        <v>185</v>
      </c>
      <c r="C80" s="381" t="s">
        <v>185</v>
      </c>
      <c r="D80" s="382" t="s">
        <v>185</v>
      </c>
      <c r="E80" s="383" t="s">
        <v>186</v>
      </c>
      <c r="F80" s="384" t="s">
        <v>186</v>
      </c>
      <c r="G80" s="24" t="s">
        <v>156</v>
      </c>
      <c r="H80" s="24"/>
      <c r="I80" s="24"/>
      <c r="J80" s="24"/>
      <c r="K80" s="32"/>
    </row>
    <row r="81" spans="1:11" ht="222.05" customHeight="1">
      <c r="A81" s="31">
        <v>19.3</v>
      </c>
      <c r="B81" s="380" t="s">
        <v>187</v>
      </c>
      <c r="C81" s="381" t="s">
        <v>187</v>
      </c>
      <c r="D81" s="382" t="s">
        <v>187</v>
      </c>
      <c r="E81" s="383" t="s">
        <v>188</v>
      </c>
      <c r="F81" s="384" t="s">
        <v>188</v>
      </c>
      <c r="G81" s="24" t="s">
        <v>141</v>
      </c>
      <c r="H81" s="24"/>
      <c r="I81" s="24"/>
      <c r="J81" s="24"/>
      <c r="K81" s="32"/>
    </row>
    <row r="82" spans="1:11" ht="135" customHeight="1">
      <c r="A82" s="31">
        <v>20</v>
      </c>
      <c r="B82" s="380" t="s">
        <v>189</v>
      </c>
      <c r="C82" s="381" t="s">
        <v>189</v>
      </c>
      <c r="D82" s="382" t="s">
        <v>189</v>
      </c>
      <c r="E82" s="383" t="s">
        <v>190</v>
      </c>
      <c r="F82" s="384" t="s">
        <v>190</v>
      </c>
      <c r="G82" s="24" t="s">
        <v>141</v>
      </c>
      <c r="H82" s="24"/>
      <c r="I82" s="24"/>
      <c r="J82" s="24"/>
      <c r="K82" s="32"/>
    </row>
    <row r="83" spans="1:11" ht="222.05" customHeight="1">
      <c r="A83" s="31">
        <v>21</v>
      </c>
      <c r="B83" s="380" t="s">
        <v>191</v>
      </c>
      <c r="C83" s="381" t="s">
        <v>191</v>
      </c>
      <c r="D83" s="382" t="s">
        <v>191</v>
      </c>
      <c r="E83" s="383" t="s">
        <v>192</v>
      </c>
      <c r="F83" s="384" t="s">
        <v>192</v>
      </c>
      <c r="G83" s="24" t="s">
        <v>141</v>
      </c>
      <c r="H83" s="30"/>
      <c r="I83" s="24"/>
      <c r="J83" s="24"/>
      <c r="K83" s="32"/>
    </row>
    <row r="84" spans="1:11" ht="222.05" customHeight="1">
      <c r="A84" s="31">
        <v>22</v>
      </c>
      <c r="B84" s="380" t="s">
        <v>193</v>
      </c>
      <c r="C84" s="381" t="s">
        <v>193</v>
      </c>
      <c r="D84" s="382" t="s">
        <v>193</v>
      </c>
      <c r="E84" s="383" t="s">
        <v>194</v>
      </c>
      <c r="F84" s="384" t="s">
        <v>194</v>
      </c>
      <c r="G84" s="24" t="s">
        <v>156</v>
      </c>
      <c r="H84" s="30"/>
      <c r="I84" s="24"/>
      <c r="J84" s="24"/>
      <c r="K84" s="32"/>
    </row>
    <row r="85" spans="1:11" ht="222.05" customHeight="1">
      <c r="A85" s="31">
        <v>23</v>
      </c>
      <c r="B85" s="380" t="s">
        <v>195</v>
      </c>
      <c r="C85" s="381" t="s">
        <v>195</v>
      </c>
      <c r="D85" s="382" t="s">
        <v>195</v>
      </c>
      <c r="E85" s="383" t="s">
        <v>196</v>
      </c>
      <c r="F85" s="384" t="s">
        <v>196</v>
      </c>
      <c r="G85" s="24" t="s">
        <v>197</v>
      </c>
      <c r="H85" s="30"/>
      <c r="I85" s="24"/>
      <c r="J85" s="24"/>
      <c r="K85" s="32"/>
    </row>
    <row r="86" spans="1:11" ht="366.75" customHeight="1">
      <c r="A86" s="31">
        <v>24</v>
      </c>
      <c r="B86" s="386" t="s">
        <v>106</v>
      </c>
      <c r="C86" s="387" t="s">
        <v>106</v>
      </c>
      <c r="D86" s="388" t="s">
        <v>106</v>
      </c>
      <c r="E86" s="383" t="s">
        <v>55</v>
      </c>
      <c r="F86" s="384" t="s">
        <v>55</v>
      </c>
      <c r="G86" s="24" t="s">
        <v>56</v>
      </c>
      <c r="H86" s="30">
        <f>K146</f>
        <v>7</v>
      </c>
      <c r="I86" s="24"/>
      <c r="J86" s="24"/>
      <c r="K86" s="32"/>
    </row>
    <row r="87" spans="1:11" ht="222.05" customHeight="1">
      <c r="A87" s="31">
        <v>25</v>
      </c>
      <c r="B87" s="386" t="s">
        <v>198</v>
      </c>
      <c r="C87" s="387" t="s">
        <v>198</v>
      </c>
      <c r="D87" s="388" t="s">
        <v>198</v>
      </c>
      <c r="E87" s="383" t="s">
        <v>199</v>
      </c>
      <c r="F87" s="384" t="s">
        <v>199</v>
      </c>
      <c r="G87" s="24" t="s">
        <v>197</v>
      </c>
      <c r="H87" s="30"/>
      <c r="I87" s="24"/>
      <c r="J87" s="24"/>
      <c r="K87" s="32"/>
    </row>
    <row r="88" spans="1:11" ht="222.05" customHeight="1">
      <c r="A88" s="31">
        <v>26</v>
      </c>
      <c r="B88" s="380" t="s">
        <v>200</v>
      </c>
      <c r="C88" s="381" t="s">
        <v>200</v>
      </c>
      <c r="D88" s="382" t="s">
        <v>200</v>
      </c>
      <c r="E88" s="383" t="s">
        <v>201</v>
      </c>
      <c r="F88" s="384" t="s">
        <v>201</v>
      </c>
      <c r="G88" s="24" t="s">
        <v>45</v>
      </c>
      <c r="H88" s="24"/>
      <c r="I88" s="24"/>
      <c r="J88" s="24"/>
      <c r="K88" s="32"/>
    </row>
    <row r="89" spans="1:11" ht="222.05" customHeight="1">
      <c r="A89" s="31">
        <v>27</v>
      </c>
      <c r="B89" s="380" t="s">
        <v>202</v>
      </c>
      <c r="C89" s="381" t="s">
        <v>202</v>
      </c>
      <c r="D89" s="382" t="s">
        <v>202</v>
      </c>
      <c r="E89" s="383" t="s">
        <v>203</v>
      </c>
      <c r="F89" s="384" t="s">
        <v>203</v>
      </c>
      <c r="G89" s="24" t="s">
        <v>54</v>
      </c>
      <c r="H89" s="30"/>
      <c r="I89" s="24"/>
      <c r="J89" s="24"/>
      <c r="K89" s="32"/>
    </row>
    <row r="90" spans="1:11" ht="340.55" customHeight="1">
      <c r="A90" s="31">
        <v>28</v>
      </c>
      <c r="B90" s="380" t="s">
        <v>204</v>
      </c>
      <c r="C90" s="381" t="s">
        <v>204</v>
      </c>
      <c r="D90" s="382" t="s">
        <v>204</v>
      </c>
      <c r="E90" s="383" t="s">
        <v>205</v>
      </c>
      <c r="F90" s="384" t="s">
        <v>205</v>
      </c>
      <c r="G90" s="24" t="s">
        <v>38</v>
      </c>
      <c r="H90" s="30"/>
      <c r="I90" s="24"/>
      <c r="J90" s="24"/>
      <c r="K90" s="32"/>
    </row>
    <row r="91" spans="1:11" ht="222.05" customHeight="1">
      <c r="A91" s="31">
        <v>29</v>
      </c>
      <c r="B91" s="380" t="s">
        <v>206</v>
      </c>
      <c r="C91" s="381" t="s">
        <v>206</v>
      </c>
      <c r="D91" s="382" t="s">
        <v>206</v>
      </c>
      <c r="E91" s="383" t="s">
        <v>207</v>
      </c>
      <c r="F91" s="384" t="s">
        <v>207</v>
      </c>
      <c r="G91" s="24" t="s">
        <v>38</v>
      </c>
      <c r="H91" s="24"/>
      <c r="I91" s="24"/>
      <c r="J91" s="24"/>
      <c r="K91" s="32"/>
    </row>
    <row r="92" spans="1:11" ht="118.5" customHeight="1">
      <c r="A92" s="31">
        <v>30</v>
      </c>
      <c r="B92" s="380" t="s">
        <v>208</v>
      </c>
      <c r="C92" s="381" t="s">
        <v>208</v>
      </c>
      <c r="D92" s="382" t="s">
        <v>208</v>
      </c>
      <c r="E92" s="383" t="s">
        <v>209</v>
      </c>
      <c r="F92" s="384" t="s">
        <v>209</v>
      </c>
      <c r="G92" s="24" t="s">
        <v>38</v>
      </c>
      <c r="H92" s="30"/>
      <c r="I92" s="24"/>
      <c r="J92" s="24"/>
      <c r="K92" s="32"/>
    </row>
    <row r="93" spans="1:11" ht="222.05" customHeight="1">
      <c r="A93" s="31">
        <v>31</v>
      </c>
      <c r="B93" s="380" t="s">
        <v>210</v>
      </c>
      <c r="C93" s="381" t="s">
        <v>210</v>
      </c>
      <c r="D93" s="382" t="s">
        <v>210</v>
      </c>
      <c r="E93" s="383" t="s">
        <v>211</v>
      </c>
      <c r="F93" s="384" t="s">
        <v>211</v>
      </c>
      <c r="G93" s="24" t="s">
        <v>38</v>
      </c>
      <c r="H93" s="24"/>
      <c r="I93" s="24"/>
      <c r="J93" s="24"/>
      <c r="K93" s="32"/>
    </row>
    <row r="94" spans="1:11" ht="143.19999999999999" customHeight="1">
      <c r="A94" s="31">
        <v>32</v>
      </c>
      <c r="B94" s="380" t="s">
        <v>212</v>
      </c>
      <c r="C94" s="381" t="s">
        <v>212</v>
      </c>
      <c r="D94" s="382" t="s">
        <v>212</v>
      </c>
      <c r="E94" s="383" t="s">
        <v>213</v>
      </c>
      <c r="F94" s="384" t="s">
        <v>213</v>
      </c>
      <c r="G94" s="24" t="s">
        <v>214</v>
      </c>
      <c r="H94" s="24"/>
      <c r="I94" s="24"/>
      <c r="J94" s="24"/>
      <c r="K94" s="32"/>
    </row>
    <row r="95" spans="1:11" ht="261" customHeight="1">
      <c r="A95" s="31">
        <v>33</v>
      </c>
      <c r="B95" s="380" t="s">
        <v>215</v>
      </c>
      <c r="C95" s="381" t="s">
        <v>215</v>
      </c>
      <c r="D95" s="382" t="s">
        <v>215</v>
      </c>
      <c r="E95" s="383" t="s">
        <v>216</v>
      </c>
      <c r="F95" s="384" t="s">
        <v>216</v>
      </c>
      <c r="G95" s="24" t="s">
        <v>217</v>
      </c>
      <c r="H95" s="24"/>
      <c r="I95" s="24"/>
      <c r="J95" s="24"/>
      <c r="K95" s="32"/>
    </row>
    <row r="96" spans="1:11" ht="209.95" customHeight="1">
      <c r="A96" s="31">
        <v>34</v>
      </c>
      <c r="B96" s="380" t="s">
        <v>218</v>
      </c>
      <c r="C96" s="381" t="s">
        <v>218</v>
      </c>
      <c r="D96" s="382" t="s">
        <v>218</v>
      </c>
      <c r="E96" s="383" t="s">
        <v>219</v>
      </c>
      <c r="F96" s="384" t="s">
        <v>219</v>
      </c>
      <c r="G96" s="24" t="s">
        <v>220</v>
      </c>
      <c r="H96" s="24"/>
      <c r="I96" s="24"/>
      <c r="J96" s="24"/>
      <c r="K96" s="32"/>
    </row>
    <row r="97" spans="1:11" ht="209.3" customHeight="1">
      <c r="A97" s="31">
        <v>35</v>
      </c>
      <c r="B97" s="380" t="s">
        <v>218</v>
      </c>
      <c r="C97" s="381" t="s">
        <v>218</v>
      </c>
      <c r="D97" s="382" t="s">
        <v>218</v>
      </c>
      <c r="E97" s="383" t="s">
        <v>221</v>
      </c>
      <c r="F97" s="384" t="s">
        <v>221</v>
      </c>
      <c r="G97" s="24" t="s">
        <v>156</v>
      </c>
      <c r="H97" s="24"/>
      <c r="I97" s="24"/>
      <c r="J97" s="24"/>
      <c r="K97" s="32"/>
    </row>
    <row r="98" spans="1:11" ht="398.3" customHeight="1">
      <c r="A98" s="31">
        <v>36</v>
      </c>
      <c r="B98" s="380" t="s">
        <v>222</v>
      </c>
      <c r="C98" s="381" t="s">
        <v>222</v>
      </c>
      <c r="D98" s="382" t="s">
        <v>222</v>
      </c>
      <c r="E98" s="383" t="s">
        <v>223</v>
      </c>
      <c r="F98" s="384" t="s">
        <v>223</v>
      </c>
      <c r="G98" s="24" t="s">
        <v>224</v>
      </c>
      <c r="H98" s="24"/>
      <c r="I98" s="24"/>
      <c r="J98" s="24"/>
      <c r="K98" s="32"/>
    </row>
    <row r="99" spans="1:11" ht="238.6" customHeight="1">
      <c r="A99" s="31">
        <v>37</v>
      </c>
      <c r="B99" s="380" t="s">
        <v>225</v>
      </c>
      <c r="C99" s="381" t="s">
        <v>225</v>
      </c>
      <c r="D99" s="382" t="s">
        <v>225</v>
      </c>
      <c r="E99" s="383" t="s">
        <v>226</v>
      </c>
      <c r="F99" s="384" t="s">
        <v>226</v>
      </c>
      <c r="G99" s="24" t="s">
        <v>227</v>
      </c>
      <c r="H99" s="24"/>
      <c r="I99" s="24"/>
      <c r="J99" s="24"/>
      <c r="K99" s="32"/>
    </row>
    <row r="100" spans="1:11" ht="142.55000000000001" customHeight="1">
      <c r="A100" s="31">
        <v>38</v>
      </c>
      <c r="B100" s="380" t="s">
        <v>228</v>
      </c>
      <c r="C100" s="381" t="s">
        <v>228</v>
      </c>
      <c r="D100" s="382" t="s">
        <v>228</v>
      </c>
      <c r="E100" s="383" t="s">
        <v>229</v>
      </c>
      <c r="F100" s="384" t="s">
        <v>229</v>
      </c>
      <c r="G100" s="24"/>
      <c r="H100" s="24"/>
      <c r="I100" s="24"/>
      <c r="J100" s="24"/>
      <c r="K100" s="32"/>
    </row>
    <row r="101" spans="1:11" ht="115.55" customHeight="1">
      <c r="A101" s="31">
        <v>38.1</v>
      </c>
      <c r="B101" s="380" t="s">
        <v>230</v>
      </c>
      <c r="C101" s="381" t="s">
        <v>230</v>
      </c>
      <c r="D101" s="382" t="s">
        <v>230</v>
      </c>
      <c r="E101" s="383" t="s">
        <v>231</v>
      </c>
      <c r="F101" s="384" t="s">
        <v>231</v>
      </c>
      <c r="G101" s="24" t="s">
        <v>144</v>
      </c>
      <c r="H101" s="24"/>
      <c r="I101" s="24"/>
      <c r="J101" s="24"/>
      <c r="K101" s="32"/>
    </row>
    <row r="102" spans="1:11" ht="132.05000000000001" customHeight="1">
      <c r="A102" s="31">
        <v>38.200000000000003</v>
      </c>
      <c r="B102" s="380" t="s">
        <v>232</v>
      </c>
      <c r="C102" s="381" t="s">
        <v>232</v>
      </c>
      <c r="D102" s="382" t="s">
        <v>232</v>
      </c>
      <c r="E102" s="383" t="s">
        <v>233</v>
      </c>
      <c r="F102" s="384" t="s">
        <v>233</v>
      </c>
      <c r="G102" s="24" t="s">
        <v>45</v>
      </c>
      <c r="H102" s="24"/>
      <c r="I102" s="24"/>
      <c r="J102" s="24"/>
      <c r="K102" s="32"/>
    </row>
    <row r="103" spans="1:11" ht="222.05" customHeight="1">
      <c r="A103" s="31">
        <v>38.299999999999997</v>
      </c>
      <c r="B103" s="380" t="s">
        <v>234</v>
      </c>
      <c r="C103" s="381" t="s">
        <v>234</v>
      </c>
      <c r="D103" s="382" t="s">
        <v>234</v>
      </c>
      <c r="E103" s="383" t="s">
        <v>229</v>
      </c>
      <c r="F103" s="384" t="s">
        <v>229</v>
      </c>
      <c r="G103" s="24" t="s">
        <v>144</v>
      </c>
      <c r="H103" s="24"/>
      <c r="I103" s="24"/>
      <c r="J103" s="24"/>
      <c r="K103" s="32"/>
    </row>
    <row r="104" spans="1:11" ht="163.5" customHeight="1">
      <c r="A104" s="31">
        <v>38.4</v>
      </c>
      <c r="B104" s="380" t="s">
        <v>235</v>
      </c>
      <c r="C104" s="381" t="s">
        <v>235</v>
      </c>
      <c r="D104" s="382" t="s">
        <v>235</v>
      </c>
      <c r="E104" s="383" t="s">
        <v>236</v>
      </c>
      <c r="F104" s="384" t="s">
        <v>236</v>
      </c>
      <c r="G104" s="24" t="s">
        <v>45</v>
      </c>
      <c r="H104" s="24"/>
      <c r="I104" s="24"/>
      <c r="J104" s="24"/>
      <c r="K104" s="32"/>
    </row>
    <row r="105" spans="1:11" ht="129.80000000000001" customHeight="1">
      <c r="A105" s="31">
        <v>39</v>
      </c>
      <c r="B105" s="380" t="s">
        <v>237</v>
      </c>
      <c r="C105" s="381" t="s">
        <v>237</v>
      </c>
      <c r="D105" s="382" t="s">
        <v>237</v>
      </c>
      <c r="E105" s="383" t="s">
        <v>238</v>
      </c>
      <c r="F105" s="384" t="s">
        <v>238</v>
      </c>
      <c r="G105" s="24" t="s">
        <v>144</v>
      </c>
      <c r="H105" s="24"/>
      <c r="I105" s="24"/>
      <c r="J105" s="24"/>
      <c r="K105" s="32"/>
    </row>
    <row r="106" spans="1:11" ht="159.75" customHeight="1">
      <c r="A106" s="31">
        <v>40</v>
      </c>
      <c r="B106" s="380" t="s">
        <v>239</v>
      </c>
      <c r="C106" s="381" t="s">
        <v>239</v>
      </c>
      <c r="D106" s="382" t="s">
        <v>239</v>
      </c>
      <c r="E106" s="383" t="s">
        <v>240</v>
      </c>
      <c r="F106" s="384" t="s">
        <v>240</v>
      </c>
      <c r="G106" s="24" t="s">
        <v>214</v>
      </c>
      <c r="H106" s="24"/>
      <c r="I106" s="24"/>
      <c r="J106" s="24"/>
      <c r="K106" s="32"/>
    </row>
    <row r="107" spans="1:11" ht="189.85" customHeight="1">
      <c r="A107" s="31">
        <v>41</v>
      </c>
      <c r="B107" s="380" t="s">
        <v>241</v>
      </c>
      <c r="C107" s="381" t="s">
        <v>241</v>
      </c>
      <c r="D107" s="382" t="s">
        <v>241</v>
      </c>
      <c r="E107" s="383" t="s">
        <v>242</v>
      </c>
      <c r="F107" s="384" t="s">
        <v>242</v>
      </c>
      <c r="G107" s="24" t="s">
        <v>144</v>
      </c>
      <c r="H107" s="30"/>
      <c r="I107" s="24"/>
      <c r="J107" s="24"/>
      <c r="K107" s="32"/>
    </row>
    <row r="108" spans="1:11" ht="96.75" customHeight="1">
      <c r="A108" s="31">
        <v>41.1</v>
      </c>
      <c r="B108" s="380" t="s">
        <v>243</v>
      </c>
      <c r="C108" s="381" t="s">
        <v>243</v>
      </c>
      <c r="D108" s="382" t="s">
        <v>243</v>
      </c>
      <c r="E108" s="383" t="s">
        <v>244</v>
      </c>
      <c r="F108" s="384" t="s">
        <v>244</v>
      </c>
      <c r="G108" s="24" t="s">
        <v>245</v>
      </c>
      <c r="H108" s="30"/>
      <c r="I108" s="24"/>
      <c r="J108" s="24"/>
      <c r="K108" s="32"/>
    </row>
    <row r="109" spans="1:11" ht="179.2" customHeight="1">
      <c r="A109" s="31">
        <v>42</v>
      </c>
      <c r="B109" s="380" t="s">
        <v>246</v>
      </c>
      <c r="C109" s="381" t="s">
        <v>246</v>
      </c>
      <c r="D109" s="382" t="s">
        <v>246</v>
      </c>
      <c r="E109" s="383" t="s">
        <v>247</v>
      </c>
      <c r="F109" s="384" t="s">
        <v>247</v>
      </c>
      <c r="G109" s="24" t="s">
        <v>141</v>
      </c>
      <c r="H109" s="30"/>
      <c r="I109" s="24"/>
      <c r="J109" s="24"/>
      <c r="K109" s="32"/>
    </row>
    <row r="110" spans="1:11" ht="141.75" customHeight="1">
      <c r="A110" s="31">
        <v>43</v>
      </c>
      <c r="B110" s="380" t="s">
        <v>248</v>
      </c>
      <c r="C110" s="381" t="s">
        <v>248</v>
      </c>
      <c r="D110" s="382" t="s">
        <v>248</v>
      </c>
      <c r="E110" s="383" t="s">
        <v>249</v>
      </c>
      <c r="F110" s="384" t="s">
        <v>249</v>
      </c>
      <c r="G110" s="24" t="s">
        <v>38</v>
      </c>
      <c r="H110" s="30"/>
      <c r="I110" s="24"/>
      <c r="J110" s="24"/>
      <c r="K110" s="32"/>
    </row>
    <row r="111" spans="1:11" ht="146.94999999999999" customHeight="1">
      <c r="A111" s="31">
        <v>44</v>
      </c>
      <c r="B111" s="380" t="s">
        <v>250</v>
      </c>
      <c r="C111" s="381" t="s">
        <v>250</v>
      </c>
      <c r="D111" s="382" t="s">
        <v>250</v>
      </c>
      <c r="E111" s="383" t="s">
        <v>251</v>
      </c>
      <c r="F111" s="384" t="s">
        <v>251</v>
      </c>
      <c r="G111" s="24" t="s">
        <v>156</v>
      </c>
      <c r="H111" s="24"/>
      <c r="I111" s="24"/>
      <c r="J111" s="24"/>
      <c r="K111" s="32"/>
    </row>
    <row r="112" spans="1:11" ht="100.5" customHeight="1">
      <c r="A112" s="31">
        <v>45</v>
      </c>
      <c r="B112" s="380" t="s">
        <v>252</v>
      </c>
      <c r="C112" s="381" t="s">
        <v>252</v>
      </c>
      <c r="D112" s="382" t="s">
        <v>252</v>
      </c>
      <c r="E112" s="383" t="s">
        <v>253</v>
      </c>
      <c r="F112" s="384" t="s">
        <v>253</v>
      </c>
      <c r="G112" s="24" t="s">
        <v>141</v>
      </c>
      <c r="H112" s="24"/>
      <c r="I112" s="24"/>
      <c r="J112" s="24"/>
      <c r="K112" s="32"/>
    </row>
    <row r="113" spans="1:12" ht="15.55" customHeight="1">
      <c r="A113" s="31">
        <v>46</v>
      </c>
      <c r="B113" s="380" t="s">
        <v>254</v>
      </c>
      <c r="C113" s="381"/>
      <c r="D113" s="382"/>
      <c r="E113" s="383" t="s">
        <v>254</v>
      </c>
      <c r="F113" s="384"/>
      <c r="G113" s="24" t="s">
        <v>141</v>
      </c>
      <c r="H113" s="30">
        <f>+I48</f>
        <v>382</v>
      </c>
      <c r="I113" s="33"/>
      <c r="J113" s="33"/>
      <c r="K113" s="33"/>
    </row>
    <row r="114" spans="1:12">
      <c r="A114" s="33"/>
      <c r="B114" s="33"/>
      <c r="C114" s="33"/>
      <c r="F114" s="33"/>
      <c r="G114" s="33"/>
      <c r="H114" s="33"/>
      <c r="I114" s="33"/>
      <c r="J114" s="33"/>
      <c r="K114" s="33"/>
    </row>
    <row r="115" spans="1:12" ht="15.75">
      <c r="A115" s="397" t="s">
        <v>57</v>
      </c>
      <c r="B115" s="397"/>
      <c r="C115" s="397"/>
      <c r="D115" s="397"/>
      <c r="E115" s="397"/>
      <c r="F115" s="397"/>
      <c r="G115" s="397"/>
      <c r="H115" s="397"/>
      <c r="I115" s="397"/>
      <c r="J115" s="397"/>
      <c r="K115" s="398"/>
      <c r="L115" s="106"/>
    </row>
    <row r="116" spans="1:12" ht="15.75" thickBot="1">
      <c r="A116" s="399" t="s">
        <v>0</v>
      </c>
      <c r="B116" s="399"/>
      <c r="C116" s="399"/>
      <c r="D116" s="50" t="s">
        <v>58</v>
      </c>
      <c r="E116" s="50"/>
      <c r="F116" s="50" t="s">
        <v>50</v>
      </c>
      <c r="G116" s="50" t="s">
        <v>59</v>
      </c>
      <c r="H116" s="50" t="s">
        <v>60</v>
      </c>
      <c r="I116" s="50" t="s">
        <v>61</v>
      </c>
      <c r="J116" s="50"/>
      <c r="K116" s="107" t="s">
        <v>51</v>
      </c>
      <c r="L116" s="56"/>
    </row>
    <row r="117" spans="1:12" ht="16.55" customHeight="1">
      <c r="A117" s="395" t="s">
        <v>109</v>
      </c>
      <c r="B117" s="396"/>
      <c r="C117" s="396"/>
      <c r="D117" s="52"/>
      <c r="E117" s="52"/>
      <c r="F117" s="53"/>
      <c r="G117" s="54"/>
      <c r="H117" s="54"/>
      <c r="I117" s="54"/>
      <c r="J117" s="54"/>
      <c r="K117" s="108"/>
      <c r="L117" s="56"/>
    </row>
    <row r="118" spans="1:12">
      <c r="A118" s="389" t="s">
        <v>64</v>
      </c>
      <c r="B118" s="390"/>
      <c r="C118" s="390"/>
      <c r="D118" s="55"/>
      <c r="E118" s="55"/>
      <c r="F118" s="56"/>
      <c r="G118" s="57"/>
      <c r="H118" s="57"/>
      <c r="I118" s="57"/>
      <c r="J118" s="57"/>
      <c r="K118" s="109">
        <f>I46</f>
        <v>2</v>
      </c>
      <c r="L118" s="56"/>
    </row>
    <row r="119" spans="1:12">
      <c r="A119" s="389" t="s">
        <v>62</v>
      </c>
      <c r="B119" s="390"/>
      <c r="C119" s="390"/>
      <c r="D119" s="55"/>
      <c r="E119" s="55"/>
      <c r="F119" s="56"/>
      <c r="G119" s="57"/>
      <c r="H119" s="57"/>
      <c r="I119" s="57"/>
      <c r="J119" s="57"/>
      <c r="K119" s="33">
        <f>K118*10%</f>
        <v>0.2</v>
      </c>
      <c r="L119" s="56"/>
    </row>
    <row r="120" spans="1:12">
      <c r="A120" s="391"/>
      <c r="B120" s="392"/>
      <c r="C120" s="392"/>
      <c r="D120" s="56"/>
      <c r="E120" s="55"/>
      <c r="F120" s="56"/>
      <c r="G120" s="57"/>
      <c r="H120" s="57"/>
      <c r="I120" s="57"/>
      <c r="J120" s="57"/>
      <c r="K120" s="109">
        <f>SUM(K118:K119)</f>
        <v>2.2000000000000002</v>
      </c>
      <c r="L120" s="56"/>
    </row>
    <row r="121" spans="1:12" ht="15.75" thickBot="1">
      <c r="A121" s="393" t="s">
        <v>63</v>
      </c>
      <c r="B121" s="394"/>
      <c r="C121" s="394"/>
      <c r="D121" s="58"/>
      <c r="E121" s="58"/>
      <c r="F121" s="59" t="s">
        <v>98</v>
      </c>
      <c r="G121" s="60"/>
      <c r="H121" s="60"/>
      <c r="I121" s="60"/>
      <c r="J121" s="60"/>
      <c r="K121" s="110">
        <f>ROUNDUP(K120,0)</f>
        <v>3</v>
      </c>
      <c r="L121" s="56"/>
    </row>
    <row r="122" spans="1:12">
      <c r="A122" s="395" t="s">
        <v>600</v>
      </c>
      <c r="B122" s="396"/>
      <c r="C122" s="396"/>
      <c r="D122" s="52"/>
      <c r="E122" s="52"/>
      <c r="F122" s="53"/>
      <c r="G122" s="54"/>
      <c r="H122" s="54"/>
      <c r="I122" s="54"/>
      <c r="J122" s="54"/>
      <c r="K122" s="108"/>
      <c r="L122" s="56"/>
    </row>
    <row r="123" spans="1:12">
      <c r="A123" s="389" t="s">
        <v>64</v>
      </c>
      <c r="B123" s="390"/>
      <c r="C123" s="390"/>
      <c r="D123" s="55"/>
      <c r="E123" s="55"/>
      <c r="F123" s="56"/>
      <c r="G123" s="57"/>
      <c r="H123" s="57"/>
      <c r="I123" s="57"/>
      <c r="J123" s="57"/>
      <c r="K123" s="109">
        <f>I50</f>
        <v>382</v>
      </c>
      <c r="L123" s="56"/>
    </row>
    <row r="124" spans="1:12">
      <c r="A124" s="389" t="s">
        <v>62</v>
      </c>
      <c r="B124" s="390"/>
      <c r="C124" s="390"/>
      <c r="D124" s="55"/>
      <c r="E124" s="55"/>
      <c r="F124" s="56"/>
      <c r="G124" s="57"/>
      <c r="H124" s="57"/>
      <c r="I124" s="57"/>
      <c r="J124" s="57"/>
      <c r="K124" s="33">
        <f>K123*10%</f>
        <v>38.200000000000003</v>
      </c>
      <c r="L124" s="56"/>
    </row>
    <row r="125" spans="1:12">
      <c r="A125" s="391"/>
      <c r="B125" s="392"/>
      <c r="C125" s="392"/>
      <c r="D125" s="56"/>
      <c r="E125" s="55"/>
      <c r="F125" s="56"/>
      <c r="G125" s="57"/>
      <c r="H125" s="57"/>
      <c r="I125" s="57"/>
      <c r="J125" s="57"/>
      <c r="K125" s="109">
        <f>SUM(K123:K124)</f>
        <v>420.2</v>
      </c>
      <c r="L125" s="56"/>
    </row>
    <row r="126" spans="1:12" ht="15.75" thickBot="1">
      <c r="A126" s="393" t="s">
        <v>63</v>
      </c>
      <c r="B126" s="394"/>
      <c r="C126" s="394"/>
      <c r="D126" s="58"/>
      <c r="E126" s="58"/>
      <c r="F126" s="59" t="s">
        <v>141</v>
      </c>
      <c r="G126" s="60"/>
      <c r="H126" s="60"/>
      <c r="I126" s="60"/>
      <c r="J126" s="60"/>
      <c r="K126" s="110">
        <f>ROUNDUP(K125,0)</f>
        <v>421</v>
      </c>
      <c r="L126" s="56"/>
    </row>
    <row r="127" spans="1:12">
      <c r="A127" s="395" t="s">
        <v>107</v>
      </c>
      <c r="B127" s="396"/>
      <c r="C127" s="396"/>
      <c r="D127" s="52"/>
      <c r="E127" s="52"/>
      <c r="F127" s="53"/>
      <c r="G127" s="54"/>
      <c r="H127" s="54"/>
      <c r="I127" s="54"/>
      <c r="J127" s="54"/>
      <c r="K127" s="108"/>
      <c r="L127" s="56"/>
    </row>
    <row r="128" spans="1:12">
      <c r="A128" s="389" t="s">
        <v>64</v>
      </c>
      <c r="B128" s="390"/>
      <c r="C128" s="390"/>
      <c r="D128" s="55"/>
      <c r="E128" s="55"/>
      <c r="F128" s="56"/>
      <c r="G128" s="57"/>
      <c r="H128" s="57"/>
      <c r="I128" s="57"/>
      <c r="J128" s="57"/>
      <c r="K128" s="109">
        <f>P55</f>
        <v>322</v>
      </c>
      <c r="L128" s="56"/>
    </row>
    <row r="129" spans="1:12">
      <c r="A129" s="389" t="s">
        <v>62</v>
      </c>
      <c r="B129" s="390"/>
      <c r="C129" s="390"/>
      <c r="D129" s="55"/>
      <c r="E129" s="55"/>
      <c r="F129" s="56"/>
      <c r="G129" s="57"/>
      <c r="H129" s="57"/>
      <c r="I129" s="57"/>
      <c r="J129" s="57"/>
      <c r="K129" s="33">
        <f>K128*10%</f>
        <v>32.200000000000003</v>
      </c>
      <c r="L129" s="56"/>
    </row>
    <row r="130" spans="1:12">
      <c r="A130" s="391"/>
      <c r="B130" s="392"/>
      <c r="C130" s="392"/>
      <c r="D130" s="56"/>
      <c r="E130" s="55"/>
      <c r="F130" s="56"/>
      <c r="G130" s="57"/>
      <c r="H130" s="57"/>
      <c r="I130" s="57"/>
      <c r="J130" s="57"/>
      <c r="K130" s="109">
        <f>SUM(K128:K129)</f>
        <v>354.2</v>
      </c>
      <c r="L130" s="56"/>
    </row>
    <row r="131" spans="1:12" ht="15.75" thickBot="1">
      <c r="A131" s="393" t="s">
        <v>63</v>
      </c>
      <c r="B131" s="394"/>
      <c r="C131" s="394"/>
      <c r="D131" s="58"/>
      <c r="E131" s="58"/>
      <c r="F131" s="59" t="s">
        <v>54</v>
      </c>
      <c r="G131" s="60"/>
      <c r="H131" s="60"/>
      <c r="I131" s="60"/>
      <c r="J131" s="60"/>
      <c r="K131" s="110">
        <f>ROUNDUP(K130,0)</f>
        <v>355</v>
      </c>
      <c r="L131" s="56"/>
    </row>
    <row r="132" spans="1:12">
      <c r="A132" s="395" t="s">
        <v>601</v>
      </c>
      <c r="B132" s="396"/>
      <c r="C132" s="396"/>
      <c r="D132" s="52"/>
      <c r="E132" s="52"/>
      <c r="F132" s="53"/>
      <c r="G132" s="54"/>
      <c r="H132" s="54"/>
      <c r="I132" s="54"/>
      <c r="J132" s="54"/>
      <c r="K132" s="108"/>
      <c r="L132" s="56"/>
    </row>
    <row r="133" spans="1:12">
      <c r="A133" s="389" t="s">
        <v>64</v>
      </c>
      <c r="B133" s="390"/>
      <c r="C133" s="390"/>
      <c r="D133" s="55"/>
      <c r="E133" s="55"/>
      <c r="F133" s="56"/>
      <c r="G133" s="57"/>
      <c r="H133" s="57"/>
      <c r="I133" s="57"/>
      <c r="J133" s="57"/>
      <c r="K133" s="109">
        <f>I52</f>
        <v>1</v>
      </c>
      <c r="L133" s="56"/>
    </row>
    <row r="134" spans="1:12">
      <c r="A134" s="389" t="s">
        <v>62</v>
      </c>
      <c r="B134" s="390"/>
      <c r="C134" s="390"/>
      <c r="D134" s="55"/>
      <c r="E134" s="55"/>
      <c r="F134" s="56"/>
      <c r="G134" s="57"/>
      <c r="H134" s="57"/>
      <c r="I134" s="57"/>
      <c r="J134" s="57"/>
      <c r="K134" s="33">
        <f>K133*10%</f>
        <v>0.1</v>
      </c>
      <c r="L134" s="56"/>
    </row>
    <row r="135" spans="1:12">
      <c r="A135" s="391"/>
      <c r="B135" s="392"/>
      <c r="C135" s="392"/>
      <c r="D135" s="56"/>
      <c r="E135" s="55"/>
      <c r="F135" s="56"/>
      <c r="G135" s="57"/>
      <c r="H135" s="57"/>
      <c r="I135" s="57"/>
      <c r="J135" s="57"/>
      <c r="K135" s="109">
        <f>SUM(K133:K134)</f>
        <v>1.1000000000000001</v>
      </c>
      <c r="L135" s="56"/>
    </row>
    <row r="136" spans="1:12" ht="15.75" thickBot="1">
      <c r="A136" s="393" t="s">
        <v>63</v>
      </c>
      <c r="B136" s="394"/>
      <c r="C136" s="394"/>
      <c r="D136" s="58"/>
      <c r="E136" s="58"/>
      <c r="F136" s="59" t="s">
        <v>156</v>
      </c>
      <c r="G136" s="60"/>
      <c r="H136" s="60"/>
      <c r="I136" s="60"/>
      <c r="J136" s="60"/>
      <c r="K136" s="110">
        <f>ROUNDUP(K135,0)</f>
        <v>2</v>
      </c>
      <c r="L136" s="56"/>
    </row>
    <row r="137" spans="1:12">
      <c r="A137" s="395" t="s">
        <v>602</v>
      </c>
      <c r="B137" s="396"/>
      <c r="C137" s="396"/>
      <c r="D137" s="52"/>
      <c r="E137" s="52"/>
      <c r="F137" s="53"/>
      <c r="G137" s="54"/>
      <c r="H137" s="54"/>
      <c r="I137" s="54"/>
      <c r="J137" s="54"/>
      <c r="K137" s="108"/>
      <c r="L137" s="56"/>
    </row>
    <row r="138" spans="1:12">
      <c r="A138" s="389" t="s">
        <v>64</v>
      </c>
      <c r="B138" s="390"/>
      <c r="C138" s="390"/>
      <c r="D138" s="55"/>
      <c r="E138" s="55"/>
      <c r="F138" s="56"/>
      <c r="G138" s="57"/>
      <c r="H138" s="57"/>
      <c r="I138" s="57"/>
      <c r="J138" s="57"/>
      <c r="K138" s="109">
        <f>I49</f>
        <v>24</v>
      </c>
      <c r="L138" s="56"/>
    </row>
    <row r="139" spans="1:12">
      <c r="A139" s="389" t="s">
        <v>62</v>
      </c>
      <c r="B139" s="390"/>
      <c r="C139" s="390"/>
      <c r="D139" s="55"/>
      <c r="E139" s="55"/>
      <c r="F139" s="56"/>
      <c r="G139" s="57"/>
      <c r="H139" s="57"/>
      <c r="I139" s="57"/>
      <c r="J139" s="57"/>
      <c r="K139" s="33">
        <f>K138*10%</f>
        <v>2.4000000000000004</v>
      </c>
      <c r="L139" s="56"/>
    </row>
    <row r="140" spans="1:12">
      <c r="A140" s="391"/>
      <c r="B140" s="392"/>
      <c r="C140" s="392"/>
      <c r="D140" s="56"/>
      <c r="E140" s="55"/>
      <c r="F140" s="56"/>
      <c r="G140" s="57"/>
      <c r="H140" s="57"/>
      <c r="I140" s="57"/>
      <c r="J140" s="57"/>
      <c r="K140" s="109">
        <f>SUM(K138:K139)</f>
        <v>26.4</v>
      </c>
      <c r="L140" s="56"/>
    </row>
    <row r="141" spans="1:12" ht="15.75" thickBot="1">
      <c r="A141" s="393" t="s">
        <v>63</v>
      </c>
      <c r="B141" s="394"/>
      <c r="C141" s="394"/>
      <c r="D141" s="58"/>
      <c r="E141" s="58"/>
      <c r="F141" s="59" t="s">
        <v>141</v>
      </c>
      <c r="G141" s="60"/>
      <c r="H141" s="60"/>
      <c r="I141" s="60"/>
      <c r="J141" s="60"/>
      <c r="K141" s="110">
        <f>ROUNDUP(K140,0)</f>
        <v>27</v>
      </c>
      <c r="L141" s="56"/>
    </row>
    <row r="142" spans="1:12">
      <c r="A142" s="395" t="s">
        <v>310</v>
      </c>
      <c r="B142" s="396"/>
      <c r="C142" s="396"/>
      <c r="D142" s="52"/>
      <c r="E142" s="52"/>
      <c r="F142" s="53"/>
      <c r="G142" s="54"/>
      <c r="H142" s="54"/>
      <c r="I142" s="54"/>
      <c r="J142" s="54"/>
      <c r="K142" s="108"/>
      <c r="L142" s="400"/>
    </row>
    <row r="143" spans="1:12">
      <c r="A143" s="389" t="s">
        <v>64</v>
      </c>
      <c r="B143" s="390"/>
      <c r="C143" s="390"/>
      <c r="D143" s="55"/>
      <c r="E143" s="55"/>
      <c r="F143" s="56"/>
      <c r="G143" s="57"/>
      <c r="H143" s="57"/>
      <c r="I143" s="57"/>
      <c r="J143" s="57"/>
      <c r="K143" s="109">
        <f>I47</f>
        <v>6</v>
      </c>
      <c r="L143" s="400"/>
    </row>
    <row r="144" spans="1:12">
      <c r="A144" s="389" t="s">
        <v>62</v>
      </c>
      <c r="B144" s="390"/>
      <c r="C144" s="390"/>
      <c r="D144" s="55"/>
      <c r="E144" s="55"/>
      <c r="F144" s="56"/>
      <c r="G144" s="57"/>
      <c r="H144" s="57"/>
      <c r="I144" s="57"/>
      <c r="J144" s="57"/>
      <c r="K144" s="109">
        <f>K143*0.1</f>
        <v>0.60000000000000009</v>
      </c>
      <c r="L144" s="400"/>
    </row>
    <row r="145" spans="1:13">
      <c r="A145" s="391"/>
      <c r="B145" s="392"/>
      <c r="C145" s="392"/>
      <c r="D145" s="56"/>
      <c r="E145" s="55"/>
      <c r="F145" s="56"/>
      <c r="G145" s="57"/>
      <c r="H145" s="57"/>
      <c r="I145" s="57"/>
      <c r="J145" s="57"/>
      <c r="K145" s="109">
        <f>K143+K144</f>
        <v>6.6</v>
      </c>
      <c r="L145" s="400"/>
    </row>
    <row r="146" spans="1:13" ht="15.75" thickBot="1">
      <c r="A146" s="393" t="s">
        <v>63</v>
      </c>
      <c r="B146" s="394"/>
      <c r="C146" s="394"/>
      <c r="D146" s="58"/>
      <c r="E146" s="58"/>
      <c r="F146" s="59" t="s">
        <v>38</v>
      </c>
      <c r="G146" s="60"/>
      <c r="H146" s="60"/>
      <c r="I146" s="60"/>
      <c r="J146" s="60"/>
      <c r="K146" s="110">
        <f>ROUNDUP(K145,0)</f>
        <v>7</v>
      </c>
      <c r="L146" s="400"/>
    </row>
    <row r="150" spans="1:13">
      <c r="M150" s="1" t="s">
        <v>178</v>
      </c>
    </row>
  </sheetData>
  <mergeCells count="171">
    <mergeCell ref="L142:L146"/>
    <mergeCell ref="A143:C143"/>
    <mergeCell ref="A144:C144"/>
    <mergeCell ref="A145:C145"/>
    <mergeCell ref="A146:C146"/>
    <mergeCell ref="A137:C137"/>
    <mergeCell ref="A138:C138"/>
    <mergeCell ref="A139:C139"/>
    <mergeCell ref="A140:C140"/>
    <mergeCell ref="A141:C141"/>
    <mergeCell ref="A142:C142"/>
    <mergeCell ref="A131:C131"/>
    <mergeCell ref="A132:C132"/>
    <mergeCell ref="A133:C133"/>
    <mergeCell ref="A134:C134"/>
    <mergeCell ref="A135:C135"/>
    <mergeCell ref="A136:C136"/>
    <mergeCell ref="A125:C125"/>
    <mergeCell ref="A126:C126"/>
    <mergeCell ref="A127:C127"/>
    <mergeCell ref="A128:C128"/>
    <mergeCell ref="A129:C129"/>
    <mergeCell ref="A130:C130"/>
    <mergeCell ref="A119:C119"/>
    <mergeCell ref="A120:C120"/>
    <mergeCell ref="A121:C121"/>
    <mergeCell ref="A122:C122"/>
    <mergeCell ref="A123:C123"/>
    <mergeCell ref="A124:C124"/>
    <mergeCell ref="B113:D113"/>
    <mergeCell ref="E113:F113"/>
    <mergeCell ref="A115:K115"/>
    <mergeCell ref="A116:C116"/>
    <mergeCell ref="A117:C117"/>
    <mergeCell ref="A118:C118"/>
    <mergeCell ref="B110:D110"/>
    <mergeCell ref="E110:F110"/>
    <mergeCell ref="B111:D111"/>
    <mergeCell ref="E111:F111"/>
    <mergeCell ref="B112:D112"/>
    <mergeCell ref="E112:F112"/>
    <mergeCell ref="B107:D107"/>
    <mergeCell ref="E107:F107"/>
    <mergeCell ref="B108:D108"/>
    <mergeCell ref="E108:F108"/>
    <mergeCell ref="B109:D109"/>
    <mergeCell ref="E109:F109"/>
    <mergeCell ref="B104:D104"/>
    <mergeCell ref="E104:F104"/>
    <mergeCell ref="B105:D105"/>
    <mergeCell ref="E105:F105"/>
    <mergeCell ref="B106:D106"/>
    <mergeCell ref="E106:F106"/>
    <mergeCell ref="B101:D101"/>
    <mergeCell ref="E101:F101"/>
    <mergeCell ref="B102:D102"/>
    <mergeCell ref="E102:F102"/>
    <mergeCell ref="B103:D103"/>
    <mergeCell ref="E103:F103"/>
    <mergeCell ref="B98:D98"/>
    <mergeCell ref="E98:F98"/>
    <mergeCell ref="B99:D99"/>
    <mergeCell ref="E99:F99"/>
    <mergeCell ref="B100:D100"/>
    <mergeCell ref="E100:F100"/>
    <mergeCell ref="B95:D95"/>
    <mergeCell ref="E95:F95"/>
    <mergeCell ref="B96:D96"/>
    <mergeCell ref="E96:F96"/>
    <mergeCell ref="B97:D97"/>
    <mergeCell ref="E97:F97"/>
    <mergeCell ref="B92:D92"/>
    <mergeCell ref="E92:F92"/>
    <mergeCell ref="B93:D93"/>
    <mergeCell ref="E93:F93"/>
    <mergeCell ref="B94:D94"/>
    <mergeCell ref="E94:F94"/>
    <mergeCell ref="B89:D89"/>
    <mergeCell ref="E89:F89"/>
    <mergeCell ref="B90:D90"/>
    <mergeCell ref="E90:F90"/>
    <mergeCell ref="B91:D91"/>
    <mergeCell ref="E91:F91"/>
    <mergeCell ref="B86:D86"/>
    <mergeCell ref="E86:F86"/>
    <mergeCell ref="B87:D87"/>
    <mergeCell ref="E87:F87"/>
    <mergeCell ref="B88:D88"/>
    <mergeCell ref="E88:F88"/>
    <mergeCell ref="B83:D83"/>
    <mergeCell ref="E83:F83"/>
    <mergeCell ref="B84:D84"/>
    <mergeCell ref="E84:F84"/>
    <mergeCell ref="B85:D85"/>
    <mergeCell ref="E85:F85"/>
    <mergeCell ref="B80:D80"/>
    <mergeCell ref="E80:F80"/>
    <mergeCell ref="B81:D81"/>
    <mergeCell ref="E81:F81"/>
    <mergeCell ref="B82:D82"/>
    <mergeCell ref="E82:F82"/>
    <mergeCell ref="B77:D77"/>
    <mergeCell ref="E77:F77"/>
    <mergeCell ref="B78:D78"/>
    <mergeCell ref="E78:F78"/>
    <mergeCell ref="B79:D79"/>
    <mergeCell ref="E79:F79"/>
    <mergeCell ref="B74:D74"/>
    <mergeCell ref="E74:F74"/>
    <mergeCell ref="B75:D75"/>
    <mergeCell ref="E75:F75"/>
    <mergeCell ref="B76:D76"/>
    <mergeCell ref="E76:F76"/>
    <mergeCell ref="B71:D71"/>
    <mergeCell ref="E71:F71"/>
    <mergeCell ref="B72:D72"/>
    <mergeCell ref="E72:F72"/>
    <mergeCell ref="B73:D73"/>
    <mergeCell ref="E73:F73"/>
    <mergeCell ref="B68:D68"/>
    <mergeCell ref="E68:F68"/>
    <mergeCell ref="B69:D69"/>
    <mergeCell ref="E69:F69"/>
    <mergeCell ref="B70:D70"/>
    <mergeCell ref="E70:F70"/>
    <mergeCell ref="B65:D65"/>
    <mergeCell ref="E65:F65"/>
    <mergeCell ref="B66:D66"/>
    <mergeCell ref="E66:F66"/>
    <mergeCell ref="B67:D67"/>
    <mergeCell ref="E67:F67"/>
    <mergeCell ref="B62:D62"/>
    <mergeCell ref="E62:F62"/>
    <mergeCell ref="B63:D63"/>
    <mergeCell ref="E63:F63"/>
    <mergeCell ref="B64:D64"/>
    <mergeCell ref="E64:F64"/>
    <mergeCell ref="B59:D59"/>
    <mergeCell ref="E59:F59"/>
    <mergeCell ref="B60:D60"/>
    <mergeCell ref="E60:F60"/>
    <mergeCell ref="B61:D61"/>
    <mergeCell ref="E61:F61"/>
    <mergeCell ref="A54:I54"/>
    <mergeCell ref="B56:D56"/>
    <mergeCell ref="E56:F56"/>
    <mergeCell ref="B57:D57"/>
    <mergeCell ref="E57:F57"/>
    <mergeCell ref="B58:D58"/>
    <mergeCell ref="E58:F58"/>
    <mergeCell ref="A21:A24"/>
    <mergeCell ref="A25:P25"/>
    <mergeCell ref="A30:P30"/>
    <mergeCell ref="A34:P34"/>
    <mergeCell ref="A35:A41"/>
    <mergeCell ref="A43:P43"/>
    <mergeCell ref="A7:P7"/>
    <mergeCell ref="A8:A9"/>
    <mergeCell ref="K8:K12"/>
    <mergeCell ref="A10:A11"/>
    <mergeCell ref="A17:P17"/>
    <mergeCell ref="A20:P20"/>
    <mergeCell ref="M1:N1"/>
    <mergeCell ref="M2:N2"/>
    <mergeCell ref="B5:B6"/>
    <mergeCell ref="C5:C6"/>
    <mergeCell ref="D5:D6"/>
    <mergeCell ref="G5:I5"/>
    <mergeCell ref="J5:J6"/>
    <mergeCell ref="K5:K6"/>
    <mergeCell ref="L5:P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3E9A3-8B2D-43A1-B29A-67796625609F}">
  <dimension ref="B2:N30"/>
  <sheetViews>
    <sheetView topLeftCell="A19" zoomScale="54" workbookViewId="0">
      <selection activeCell="I20" sqref="I20"/>
    </sheetView>
  </sheetViews>
  <sheetFormatPr defaultColWidth="8.88671875" defaultRowHeight="22.25"/>
  <cols>
    <col min="1" max="1" width="8.88671875" style="258"/>
    <col min="2" max="2" width="29.88671875" style="259" customWidth="1"/>
    <col min="3" max="4" width="23.44140625" style="257" customWidth="1"/>
    <col min="5" max="5" width="47.109375" style="258" customWidth="1"/>
    <col min="6" max="6" width="17.109375" style="258" customWidth="1"/>
    <col min="7" max="7" width="20.44140625" style="258" customWidth="1"/>
    <col min="8" max="8" width="13.5546875" style="258" customWidth="1"/>
    <col min="9" max="9" width="14.88671875" style="258" customWidth="1"/>
    <col min="10" max="10" width="19.88671875" style="258" customWidth="1"/>
    <col min="11" max="11" width="26.88671875" style="258" bestFit="1" customWidth="1"/>
    <col min="12" max="12" width="39.109375" style="259" customWidth="1"/>
    <col min="13" max="16384" width="8.88671875" style="258"/>
  </cols>
  <sheetData>
    <row r="2" spans="2:12" ht="42.05" customHeight="1">
      <c r="B2" s="255" t="s">
        <v>6</v>
      </c>
      <c r="C2" s="225" t="s">
        <v>790</v>
      </c>
    </row>
    <row r="3" spans="2:12" ht="20.95" customHeight="1">
      <c r="B3" s="255" t="s">
        <v>735</v>
      </c>
      <c r="C3" s="225"/>
    </row>
    <row r="4" spans="2:12" ht="20.95" customHeight="1">
      <c r="B4" s="255" t="s">
        <v>7</v>
      </c>
      <c r="C4" s="225" t="s">
        <v>65</v>
      </c>
    </row>
    <row r="5" spans="2:12" ht="20.95" customHeight="1">
      <c r="B5" s="255" t="s">
        <v>8</v>
      </c>
      <c r="C5" s="260" t="s">
        <v>806</v>
      </c>
    </row>
    <row r="6" spans="2:12" ht="20.95" customHeight="1">
      <c r="B6" s="255" t="s">
        <v>737</v>
      </c>
      <c r="C6" s="225"/>
      <c r="E6" s="258" t="s">
        <v>807</v>
      </c>
      <c r="J6" s="258" t="s">
        <v>59</v>
      </c>
      <c r="K6" s="258">
        <v>191</v>
      </c>
    </row>
    <row r="7" spans="2:12" ht="20.95" customHeight="1">
      <c r="B7" s="255" t="s">
        <v>738</v>
      </c>
      <c r="C7" s="225">
        <v>4</v>
      </c>
      <c r="J7" s="258" t="s">
        <v>791</v>
      </c>
      <c r="K7" s="258">
        <v>8</v>
      </c>
      <c r="L7" s="259">
        <v>5</v>
      </c>
    </row>
    <row r="8" spans="2:12" ht="20.95" customHeight="1">
      <c r="B8" s="255" t="s">
        <v>10</v>
      </c>
      <c r="C8" s="225" t="s">
        <v>739</v>
      </c>
      <c r="J8" s="258" t="s">
        <v>3</v>
      </c>
      <c r="K8" s="258">
        <v>7.4999999999999997E-2</v>
      </c>
    </row>
    <row r="9" spans="2:12" ht="41.4" customHeight="1">
      <c r="B9" s="261" t="s">
        <v>740</v>
      </c>
      <c r="C9" s="225">
        <f>C7+1</f>
        <v>5</v>
      </c>
      <c r="E9" s="401"/>
      <c r="F9" s="401"/>
      <c r="G9" s="401"/>
      <c r="H9" s="401"/>
      <c r="I9" s="401"/>
      <c r="J9" s="401"/>
      <c r="K9" s="401"/>
      <c r="L9" s="401"/>
    </row>
    <row r="10" spans="2:12" ht="20.95" customHeight="1">
      <c r="B10" s="255" t="s">
        <v>741</v>
      </c>
      <c r="C10" s="225" t="s">
        <v>742</v>
      </c>
      <c r="J10" s="277"/>
      <c r="K10" s="277"/>
    </row>
    <row r="11" spans="2:12" ht="20.95" customHeight="1">
      <c r="B11" s="255" t="s">
        <v>743</v>
      </c>
      <c r="C11" s="225" t="s">
        <v>744</v>
      </c>
    </row>
    <row r="12" spans="2:12">
      <c r="B12" s="262"/>
      <c r="C12" s="263"/>
    </row>
    <row r="13" spans="2:12" ht="22.45" customHeight="1">
      <c r="B13" s="352" t="s">
        <v>31</v>
      </c>
      <c r="C13" s="352" t="s">
        <v>24</v>
      </c>
      <c r="D13" s="352" t="s">
        <v>25</v>
      </c>
      <c r="E13" s="352" t="s">
        <v>26</v>
      </c>
      <c r="F13" s="264" t="s">
        <v>536</v>
      </c>
      <c r="G13" s="352" t="s">
        <v>27</v>
      </c>
      <c r="H13" s="352"/>
      <c r="I13" s="352"/>
      <c r="J13" s="352" t="s">
        <v>28</v>
      </c>
      <c r="K13" s="264"/>
      <c r="L13" s="352" t="s">
        <v>29</v>
      </c>
    </row>
    <row r="14" spans="2:12" ht="32.4" customHeight="1">
      <c r="B14" s="352"/>
      <c r="C14" s="352"/>
      <c r="D14" s="352"/>
      <c r="E14" s="352"/>
      <c r="F14" s="264" t="s">
        <v>745</v>
      </c>
      <c r="G14" s="264" t="s">
        <v>34</v>
      </c>
      <c r="H14" s="264" t="s">
        <v>35</v>
      </c>
      <c r="I14" s="264" t="s">
        <v>36</v>
      </c>
      <c r="J14" s="352"/>
      <c r="K14" s="264"/>
      <c r="L14" s="352"/>
    </row>
    <row r="15" spans="2:12">
      <c r="B15" s="353" t="s">
        <v>46</v>
      </c>
      <c r="C15" s="353"/>
      <c r="D15" s="353"/>
      <c r="E15" s="353"/>
      <c r="F15" s="353"/>
      <c r="G15" s="353"/>
      <c r="H15" s="353"/>
      <c r="I15" s="353"/>
      <c r="J15" s="353"/>
      <c r="K15" s="255"/>
      <c r="L15" s="265"/>
    </row>
    <row r="16" spans="2:12">
      <c r="B16" s="256"/>
      <c r="C16" s="256"/>
      <c r="D16" s="256"/>
      <c r="E16" s="266"/>
      <c r="F16" s="266"/>
      <c r="G16" s="266"/>
      <c r="H16" s="266"/>
      <c r="I16" s="266"/>
      <c r="J16" s="266"/>
      <c r="K16" s="266"/>
      <c r="L16" s="265"/>
    </row>
    <row r="17" spans="2:14" s="267" customFormat="1" ht="29.15" customHeight="1">
      <c r="B17" s="224" t="s">
        <v>47</v>
      </c>
      <c r="C17" s="354" t="s">
        <v>48</v>
      </c>
      <c r="D17" s="354"/>
      <c r="E17" s="354"/>
      <c r="F17" s="354" t="s">
        <v>49</v>
      </c>
      <c r="G17" s="354"/>
      <c r="H17" s="225" t="s">
        <v>50</v>
      </c>
      <c r="I17" s="225" t="s">
        <v>51</v>
      </c>
      <c r="J17" s="225" t="s">
        <v>52</v>
      </c>
      <c r="K17" s="225" t="s">
        <v>792</v>
      </c>
      <c r="L17" s="225" t="s">
        <v>5</v>
      </c>
    </row>
    <row r="18" spans="2:14" s="267" customFormat="1" ht="321.05" customHeight="1">
      <c r="B18" s="254">
        <v>1</v>
      </c>
      <c r="C18" s="345" t="s">
        <v>746</v>
      </c>
      <c r="D18" s="345"/>
      <c r="E18" s="345"/>
      <c r="F18" s="346" t="s">
        <v>793</v>
      </c>
      <c r="G18" s="346"/>
      <c r="H18" s="254" t="s">
        <v>54</v>
      </c>
      <c r="I18" s="254">
        <f>(K6*K7*K8)*0.6</f>
        <v>68.759999999999991</v>
      </c>
      <c r="J18" s="254">
        <v>4500</v>
      </c>
      <c r="K18" s="254">
        <f>J18*I18</f>
        <v>309419.99999999994</v>
      </c>
      <c r="L18" s="254"/>
    </row>
    <row r="19" spans="2:14" s="267" customFormat="1" ht="321.05" customHeight="1">
      <c r="B19" s="254">
        <v>2</v>
      </c>
      <c r="C19" s="345" t="s">
        <v>747</v>
      </c>
      <c r="D19" s="345"/>
      <c r="E19" s="345"/>
      <c r="F19" s="346" t="s">
        <v>148</v>
      </c>
      <c r="G19" s="346"/>
      <c r="H19" s="254" t="s">
        <v>141</v>
      </c>
      <c r="I19" s="215">
        <f>+K6*2+14</f>
        <v>396</v>
      </c>
      <c r="J19" s="254">
        <v>135</v>
      </c>
      <c r="K19" s="254">
        <f t="shared" ref="K19:K22" si="0">J19*I19</f>
        <v>53460</v>
      </c>
      <c r="L19" s="254"/>
    </row>
    <row r="20" spans="2:14" s="267" customFormat="1" ht="162.65" customHeight="1">
      <c r="B20" s="254">
        <v>3</v>
      </c>
      <c r="C20" s="345" t="s">
        <v>212</v>
      </c>
      <c r="D20" s="345"/>
      <c r="E20" s="345"/>
      <c r="F20" s="346" t="s">
        <v>213</v>
      </c>
      <c r="G20" s="346"/>
      <c r="H20" s="256" t="s">
        <v>214</v>
      </c>
      <c r="I20" s="254">
        <f>(K6*K7*0.075)*0.6</f>
        <v>68.759999999999991</v>
      </c>
      <c r="J20" s="254">
        <v>7500</v>
      </c>
      <c r="K20" s="254">
        <f>J20*I20</f>
        <v>515699.99999999994</v>
      </c>
      <c r="L20" s="254"/>
    </row>
    <row r="21" spans="2:14" s="267" customFormat="1" ht="321.05" customHeight="1">
      <c r="B21" s="254">
        <v>4</v>
      </c>
      <c r="C21" s="345" t="s">
        <v>749</v>
      </c>
      <c r="D21" s="345"/>
      <c r="E21" s="345"/>
      <c r="F21" s="346" t="s">
        <v>150</v>
      </c>
      <c r="G21" s="346"/>
      <c r="H21" s="256" t="s">
        <v>151</v>
      </c>
      <c r="I21" s="254">
        <f>+[8]Sheet2!G14*0.6</f>
        <v>4.8032000000000004</v>
      </c>
      <c r="J21" s="254">
        <v>72000</v>
      </c>
      <c r="K21" s="254">
        <f t="shared" si="0"/>
        <v>345830.40000000002</v>
      </c>
      <c r="L21" s="254"/>
    </row>
    <row r="22" spans="2:14" s="267" customFormat="1" ht="321.05" customHeight="1">
      <c r="B22" s="254">
        <v>5</v>
      </c>
      <c r="C22" s="345" t="s">
        <v>752</v>
      </c>
      <c r="D22" s="345"/>
      <c r="E22" s="345"/>
      <c r="F22" s="346" t="s">
        <v>184</v>
      </c>
      <c r="G22" s="346"/>
      <c r="H22" s="256" t="s">
        <v>156</v>
      </c>
      <c r="I22" s="215">
        <v>38</v>
      </c>
      <c r="J22" s="254">
        <v>4500</v>
      </c>
      <c r="K22" s="254">
        <f t="shared" si="0"/>
        <v>171000</v>
      </c>
      <c r="L22" s="256"/>
    </row>
    <row r="23" spans="2:14" s="267" customFormat="1" ht="344.45" customHeight="1">
      <c r="B23" s="254">
        <v>6</v>
      </c>
      <c r="C23" s="347" t="s">
        <v>232</v>
      </c>
      <c r="D23" s="348"/>
      <c r="E23" s="349"/>
      <c r="F23" s="350" t="s">
        <v>233</v>
      </c>
      <c r="G23" s="351"/>
      <c r="H23" s="268" t="s">
        <v>45</v>
      </c>
      <c r="I23" s="254">
        <f>K6*K7</f>
        <v>1528</v>
      </c>
      <c r="J23" s="268">
        <v>11</v>
      </c>
      <c r="K23" s="254">
        <f>J23*I23</f>
        <v>16808</v>
      </c>
      <c r="L23" s="254"/>
    </row>
    <row r="24" spans="2:14" s="267" customFormat="1" ht="344.45" customHeight="1">
      <c r="B24" s="254">
        <v>7</v>
      </c>
      <c r="C24" s="347" t="s">
        <v>796</v>
      </c>
      <c r="D24" s="348"/>
      <c r="E24" s="349"/>
      <c r="F24" s="350" t="s">
        <v>229</v>
      </c>
      <c r="G24" s="351" t="s">
        <v>229</v>
      </c>
      <c r="H24" s="268" t="s">
        <v>144</v>
      </c>
      <c r="I24" s="254">
        <f>K6*K7*0.05</f>
        <v>76.400000000000006</v>
      </c>
      <c r="J24" s="268">
        <v>11000</v>
      </c>
      <c r="K24" s="254">
        <f>J24*I24</f>
        <v>840400.00000000012</v>
      </c>
      <c r="L24" s="254"/>
    </row>
    <row r="25" spans="2:14" s="267" customFormat="1" ht="344.45" customHeight="1">
      <c r="B25" s="254">
        <v>8</v>
      </c>
      <c r="C25" s="347" t="s">
        <v>235</v>
      </c>
      <c r="D25" s="348"/>
      <c r="E25" s="349"/>
      <c r="F25" s="350" t="s">
        <v>236</v>
      </c>
      <c r="G25" s="351" t="s">
        <v>236</v>
      </c>
      <c r="H25" s="268" t="s">
        <v>45</v>
      </c>
      <c r="I25" s="254">
        <f>K6*K7</f>
        <v>1528</v>
      </c>
      <c r="J25" s="268">
        <v>366</v>
      </c>
      <c r="K25" s="254">
        <f>J25*I25</f>
        <v>559248</v>
      </c>
      <c r="L25" s="254"/>
    </row>
    <row r="26" spans="2:14" s="267" customFormat="1" ht="344.45" customHeight="1">
      <c r="B26" s="254">
        <v>9</v>
      </c>
      <c r="C26" s="402" t="s">
        <v>175</v>
      </c>
      <c r="D26" s="403" t="s">
        <v>175</v>
      </c>
      <c r="E26" s="404" t="s">
        <v>175</v>
      </c>
      <c r="F26" s="405" t="s">
        <v>176</v>
      </c>
      <c r="G26" s="406" t="s">
        <v>176</v>
      </c>
      <c r="H26" s="24" t="s">
        <v>141</v>
      </c>
      <c r="I26" s="254">
        <f>2*8</f>
        <v>16</v>
      </c>
      <c r="J26" s="24">
        <v>23455</v>
      </c>
      <c r="K26" s="254">
        <f>J26*I26</f>
        <v>375280</v>
      </c>
      <c r="L26" s="254"/>
    </row>
    <row r="27" spans="2:14" s="267" customFormat="1" ht="52.4" customHeight="1">
      <c r="B27" s="355" t="s">
        <v>797</v>
      </c>
      <c r="C27" s="356"/>
      <c r="D27" s="356"/>
      <c r="E27" s="356"/>
      <c r="F27" s="356"/>
      <c r="G27" s="356"/>
      <c r="H27" s="356"/>
      <c r="I27" s="356"/>
      <c r="J27" s="357"/>
      <c r="K27" s="269">
        <f>SUM(K18:K26)</f>
        <v>3187146.4</v>
      </c>
      <c r="L27" s="254"/>
    </row>
    <row r="28" spans="2:14" s="267" customFormat="1" ht="74.95" customHeight="1">
      <c r="B28" s="355" t="s">
        <v>798</v>
      </c>
      <c r="C28" s="356"/>
      <c r="D28" s="356"/>
      <c r="E28" s="356"/>
      <c r="F28" s="356"/>
      <c r="G28" s="356"/>
      <c r="H28" s="356"/>
      <c r="I28" s="356"/>
      <c r="J28" s="357"/>
      <c r="K28" s="269">
        <f>K27*18%</f>
        <v>573686.35199999996</v>
      </c>
      <c r="L28" s="254"/>
    </row>
    <row r="29" spans="2:14" s="267" customFormat="1" ht="70.400000000000006" customHeight="1">
      <c r="B29" s="355" t="s">
        <v>799</v>
      </c>
      <c r="C29" s="356"/>
      <c r="D29" s="356"/>
      <c r="E29" s="356"/>
      <c r="F29" s="356"/>
      <c r="G29" s="356"/>
      <c r="H29" s="356"/>
      <c r="I29" s="356"/>
      <c r="J29" s="357"/>
      <c r="K29" s="269">
        <f>K27+K28</f>
        <v>3760832.7519999999</v>
      </c>
      <c r="L29" s="254"/>
    </row>
    <row r="30" spans="2:14">
      <c r="B30" s="267"/>
      <c r="C30" s="267"/>
      <c r="D30" s="267"/>
      <c r="E30" s="267"/>
      <c r="F30" s="267"/>
      <c r="G30" s="267"/>
      <c r="H30" s="267"/>
      <c r="I30" s="267"/>
      <c r="J30" s="267"/>
      <c r="K30" s="267"/>
      <c r="L30" s="267"/>
      <c r="M30" s="267"/>
      <c r="N30" s="267"/>
    </row>
  </sheetData>
  <mergeCells count="32">
    <mergeCell ref="C26:E26"/>
    <mergeCell ref="F26:G26"/>
    <mergeCell ref="B27:J27"/>
    <mergeCell ref="B28:J28"/>
    <mergeCell ref="B29:J29"/>
    <mergeCell ref="C23:E23"/>
    <mergeCell ref="F23:G23"/>
    <mergeCell ref="C24:E24"/>
    <mergeCell ref="F24:G24"/>
    <mergeCell ref="C25:E25"/>
    <mergeCell ref="F25:G25"/>
    <mergeCell ref="C20:E20"/>
    <mergeCell ref="F20:G20"/>
    <mergeCell ref="C21:E21"/>
    <mergeCell ref="F21:G21"/>
    <mergeCell ref="C22:E22"/>
    <mergeCell ref="F22:G22"/>
    <mergeCell ref="C19:E19"/>
    <mergeCell ref="F19:G19"/>
    <mergeCell ref="E9:L9"/>
    <mergeCell ref="B13:B14"/>
    <mergeCell ref="C13:C14"/>
    <mergeCell ref="D13:D14"/>
    <mergeCell ref="E13:E14"/>
    <mergeCell ref="G13:I13"/>
    <mergeCell ref="J13:J14"/>
    <mergeCell ref="L13:L14"/>
    <mergeCell ref="B15:J15"/>
    <mergeCell ref="C17:E17"/>
    <mergeCell ref="F17:G17"/>
    <mergeCell ref="C18:E18"/>
    <mergeCell ref="F18:G1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57C7F-56DD-4048-A786-46A92504A53F}">
  <dimension ref="A1:W102"/>
  <sheetViews>
    <sheetView view="pageBreakPreview" topLeftCell="A7" zoomScale="83" zoomScaleNormal="100" zoomScaleSheetLayoutView="100" workbookViewId="0">
      <selection activeCell="P7" sqref="P7:P79"/>
    </sheetView>
  </sheetViews>
  <sheetFormatPr defaultColWidth="9.109375" defaultRowHeight="15.05"/>
  <cols>
    <col min="1" max="1" width="19.5546875" style="1" customWidth="1"/>
    <col min="2" max="2" width="15.5546875" style="1" customWidth="1"/>
    <col min="3" max="3" width="20.88671875" style="1" customWidth="1"/>
    <col min="4" max="4" width="21.44140625" style="1" customWidth="1"/>
    <col min="5" max="5" width="9.88671875" style="1" customWidth="1"/>
    <col min="6" max="6" width="11.88671875" style="1" customWidth="1"/>
    <col min="7" max="7" width="10.5546875" style="1" customWidth="1"/>
    <col min="8" max="8" width="12.44140625" style="1" customWidth="1"/>
    <col min="9" max="9" width="13.5546875" style="1" customWidth="1"/>
    <col min="10" max="10" width="17.5546875" style="1" customWidth="1"/>
    <col min="11" max="11" width="21.5546875" style="1" customWidth="1"/>
    <col min="12" max="12" width="9.109375" style="1"/>
    <col min="13" max="13" width="9.88671875" style="1" customWidth="1"/>
    <col min="14" max="16384" width="9.109375" style="1"/>
  </cols>
  <sheetData>
    <row r="1" spans="1:23" s="39" customFormat="1" ht="28.8">
      <c r="A1" s="34" t="s">
        <v>6</v>
      </c>
      <c r="B1" s="35" t="s">
        <v>7</v>
      </c>
      <c r="C1" s="35" t="s">
        <v>8</v>
      </c>
      <c r="D1" s="35" t="s">
        <v>9</v>
      </c>
      <c r="E1" s="35" t="s">
        <v>10</v>
      </c>
      <c r="F1" s="35" t="s">
        <v>11</v>
      </c>
      <c r="G1" s="35" t="s">
        <v>12</v>
      </c>
      <c r="H1" s="35" t="s">
        <v>13</v>
      </c>
      <c r="I1" s="35" t="s">
        <v>14</v>
      </c>
      <c r="J1" s="35" t="s">
        <v>15</v>
      </c>
      <c r="K1" s="35" t="s">
        <v>16</v>
      </c>
      <c r="L1" s="36" t="s">
        <v>17</v>
      </c>
      <c r="M1" s="61" t="s">
        <v>18</v>
      </c>
      <c r="N1" s="37"/>
      <c r="O1" s="38"/>
      <c r="P1" s="37"/>
    </row>
    <row r="2" spans="1:23" s="39" customFormat="1" ht="29.45" thickBot="1">
      <c r="A2" s="40" t="s">
        <v>19</v>
      </c>
      <c r="B2" s="41" t="s">
        <v>65</v>
      </c>
      <c r="C2" s="41" t="s">
        <v>77</v>
      </c>
      <c r="D2" s="42" t="s">
        <v>66</v>
      </c>
      <c r="E2" s="43" t="s">
        <v>67</v>
      </c>
      <c r="F2" s="44" t="s">
        <v>68</v>
      </c>
      <c r="G2" s="44" t="s">
        <v>69</v>
      </c>
      <c r="H2" s="45" t="s">
        <v>20</v>
      </c>
      <c r="I2" s="46">
        <v>8</v>
      </c>
      <c r="J2" s="45" t="s">
        <v>21</v>
      </c>
      <c r="K2" s="45" t="s">
        <v>22</v>
      </c>
      <c r="L2" s="47" t="s">
        <v>23</v>
      </c>
      <c r="M2" s="48">
        <v>6</v>
      </c>
      <c r="N2" s="37"/>
      <c r="O2" s="38"/>
      <c r="P2" s="37"/>
      <c r="S2" s="39" t="str" cm="1">
        <f t="array" ref="S2:W2">_xlfn.TEXTSPLIT(C2," "," ",TRUE,1,)</f>
        <v>Ch</v>
      </c>
      <c r="T2" s="39" t="str">
        <v>-</v>
      </c>
      <c r="U2" s="39" t="str">
        <v>49+770</v>
      </c>
      <c r="V2" s="39" t="str">
        <v>-</v>
      </c>
      <c r="W2" s="39" t="str">
        <v>LHS</v>
      </c>
    </row>
    <row r="4" spans="1:23" ht="15.75" thickBot="1"/>
    <row r="5" spans="1:23" ht="24.05"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115</v>
      </c>
      <c r="B8" s="411"/>
      <c r="C8" s="411"/>
      <c r="D8" s="411"/>
      <c r="E8" s="411"/>
      <c r="F8" s="411"/>
      <c r="G8" s="411"/>
      <c r="H8" s="411"/>
      <c r="I8" s="411"/>
      <c r="J8" s="411"/>
      <c r="K8" s="412"/>
      <c r="L8" s="8"/>
      <c r="M8" s="8"/>
      <c r="N8" s="8"/>
      <c r="O8" s="8"/>
      <c r="P8" s="9"/>
    </row>
    <row r="9" spans="1:23" ht="15.75">
      <c r="A9" s="67" t="s">
        <v>116</v>
      </c>
      <c r="B9" s="11" t="s">
        <v>93</v>
      </c>
      <c r="C9" s="11" t="s">
        <v>117</v>
      </c>
      <c r="D9" s="11" t="s">
        <v>118</v>
      </c>
      <c r="E9" s="11">
        <v>15</v>
      </c>
      <c r="F9" s="11" t="s">
        <v>45</v>
      </c>
      <c r="G9" s="12">
        <v>0.3</v>
      </c>
      <c r="H9" s="12">
        <v>0.3</v>
      </c>
      <c r="I9" s="12"/>
      <c r="J9" s="13">
        <f>G9*H9</f>
        <v>0.09</v>
      </c>
      <c r="K9" s="14" t="s">
        <v>40</v>
      </c>
      <c r="L9" s="15">
        <v>1</v>
      </c>
      <c r="M9" s="15">
        <v>2</v>
      </c>
      <c r="N9" s="15">
        <v>2</v>
      </c>
      <c r="O9" s="15">
        <v>6</v>
      </c>
      <c r="P9" s="16">
        <f>O9*N9*M9*L9</f>
        <v>24</v>
      </c>
    </row>
    <row r="10" spans="1:23" ht="15.75">
      <c r="A10" s="67" t="s">
        <v>119</v>
      </c>
      <c r="B10" s="11" t="s">
        <v>93</v>
      </c>
      <c r="C10" s="11" t="s">
        <v>127</v>
      </c>
      <c r="D10" s="11" t="s">
        <v>120</v>
      </c>
      <c r="E10" s="11">
        <v>16</v>
      </c>
      <c r="F10" s="11" t="s">
        <v>45</v>
      </c>
      <c r="G10" s="12">
        <v>0.8</v>
      </c>
      <c r="H10" s="12">
        <v>0.3</v>
      </c>
      <c r="I10" s="12"/>
      <c r="J10" s="13">
        <f>G10*H10</f>
        <v>0.24</v>
      </c>
      <c r="K10" s="14" t="s">
        <v>40</v>
      </c>
      <c r="L10" s="15"/>
      <c r="M10" s="15"/>
      <c r="N10" s="15"/>
      <c r="O10" s="15"/>
      <c r="P10" s="16"/>
    </row>
    <row r="11" spans="1:23" ht="15.75">
      <c r="A11" s="49"/>
      <c r="B11" s="11"/>
      <c r="C11" s="11"/>
      <c r="D11" s="11"/>
      <c r="E11" s="11"/>
      <c r="F11" s="11"/>
      <c r="G11" s="12"/>
      <c r="H11" s="12"/>
      <c r="I11" s="12"/>
      <c r="J11" s="13"/>
      <c r="K11" s="14"/>
      <c r="L11" s="15"/>
      <c r="M11" s="15"/>
      <c r="N11" s="15"/>
      <c r="O11" s="15"/>
      <c r="P11" s="16"/>
    </row>
    <row r="12" spans="1:23" ht="15.75">
      <c r="A12" s="410" t="s">
        <v>122</v>
      </c>
      <c r="B12" s="411"/>
      <c r="C12" s="411"/>
      <c r="D12" s="411"/>
      <c r="E12" s="411"/>
      <c r="F12" s="411"/>
      <c r="G12" s="411"/>
      <c r="H12" s="411"/>
      <c r="I12" s="411"/>
      <c r="J12" s="411"/>
      <c r="K12" s="412"/>
      <c r="L12" s="8"/>
      <c r="M12" s="8"/>
      <c r="N12" s="8"/>
      <c r="O12" s="8"/>
      <c r="P12" s="9"/>
    </row>
    <row r="13" spans="1:23" ht="15.75">
      <c r="A13" s="413" t="s">
        <v>123</v>
      </c>
      <c r="B13" s="414"/>
      <c r="C13" s="414"/>
      <c r="D13" s="414"/>
      <c r="E13" s="414"/>
      <c r="F13" s="414"/>
      <c r="G13" s="414"/>
      <c r="H13" s="414"/>
      <c r="I13" s="414"/>
      <c r="J13" s="414"/>
      <c r="K13" s="415"/>
      <c r="L13" s="15"/>
      <c r="M13" s="15"/>
      <c r="N13" s="15"/>
      <c r="O13" s="15"/>
      <c r="P13" s="16"/>
    </row>
    <row r="14" spans="1:23" ht="15.75">
      <c r="A14" s="49"/>
      <c r="B14" s="11"/>
      <c r="C14" s="11"/>
      <c r="D14" s="11"/>
      <c r="E14" s="11"/>
      <c r="F14" s="11"/>
      <c r="G14" s="12"/>
      <c r="H14" s="12"/>
      <c r="I14" s="12"/>
      <c r="J14" s="13"/>
      <c r="K14" s="14"/>
      <c r="L14" s="15"/>
      <c r="M14" s="15"/>
      <c r="N14" s="15"/>
      <c r="O14" s="15"/>
      <c r="P14" s="16"/>
    </row>
    <row r="15" spans="1:23" ht="15.75">
      <c r="A15" s="410" t="s">
        <v>121</v>
      </c>
      <c r="B15" s="411"/>
      <c r="C15" s="411"/>
      <c r="D15" s="411"/>
      <c r="E15" s="411"/>
      <c r="F15" s="411"/>
      <c r="G15" s="411"/>
      <c r="H15" s="411"/>
      <c r="I15" s="411"/>
      <c r="J15" s="411"/>
      <c r="K15" s="412"/>
      <c r="L15" s="8"/>
      <c r="M15" s="8"/>
      <c r="N15" s="8"/>
      <c r="O15" s="8"/>
      <c r="P15" s="9"/>
    </row>
    <row r="16" spans="1:23" ht="15.75">
      <c r="A16" s="67" t="s">
        <v>129</v>
      </c>
      <c r="B16" s="11" t="s">
        <v>93</v>
      </c>
      <c r="C16" s="11" t="s">
        <v>127</v>
      </c>
      <c r="D16" s="11" t="s">
        <v>128</v>
      </c>
      <c r="E16" s="11">
        <v>17</v>
      </c>
      <c r="F16" s="11" t="s">
        <v>45</v>
      </c>
      <c r="G16" s="12">
        <v>0.8</v>
      </c>
      <c r="H16" s="12">
        <v>0.3</v>
      </c>
      <c r="I16" s="12"/>
      <c r="J16" s="13">
        <f>G16*H16</f>
        <v>0.24</v>
      </c>
      <c r="K16" s="14" t="s">
        <v>40</v>
      </c>
      <c r="L16" s="15">
        <v>1</v>
      </c>
      <c r="M16" s="15">
        <v>2</v>
      </c>
      <c r="N16" s="15">
        <v>2</v>
      </c>
      <c r="O16" s="15">
        <v>6</v>
      </c>
      <c r="P16" s="16">
        <f>O16*N16*M16*L16</f>
        <v>24</v>
      </c>
    </row>
    <row r="17" spans="1:16" ht="15.75">
      <c r="A17" s="49"/>
      <c r="B17" s="11"/>
      <c r="C17" s="11"/>
      <c r="D17" s="11"/>
      <c r="E17" s="11"/>
      <c r="F17" s="11"/>
      <c r="G17" s="12"/>
      <c r="H17" s="12"/>
      <c r="I17" s="12"/>
      <c r="J17" s="13"/>
      <c r="K17" s="14"/>
      <c r="L17" s="15"/>
      <c r="M17" s="15"/>
      <c r="N17" s="15"/>
      <c r="O17" s="15"/>
      <c r="P17" s="16"/>
    </row>
    <row r="18" spans="1:16" ht="15.75">
      <c r="A18" s="410" t="s">
        <v>124</v>
      </c>
      <c r="B18" s="411"/>
      <c r="C18" s="411"/>
      <c r="D18" s="411"/>
      <c r="E18" s="411"/>
      <c r="F18" s="411"/>
      <c r="G18" s="411"/>
      <c r="H18" s="411"/>
      <c r="I18" s="411"/>
      <c r="J18" s="411"/>
      <c r="K18" s="412"/>
      <c r="L18" s="8"/>
      <c r="M18" s="8"/>
      <c r="N18" s="8"/>
      <c r="O18" s="8"/>
      <c r="P18" s="9"/>
    </row>
    <row r="19" spans="1:16" ht="15.75">
      <c r="A19" s="413" t="s">
        <v>123</v>
      </c>
      <c r="B19" s="414"/>
      <c r="C19" s="414"/>
      <c r="D19" s="414"/>
      <c r="E19" s="414"/>
      <c r="F19" s="414"/>
      <c r="G19" s="414"/>
      <c r="H19" s="414"/>
      <c r="I19" s="414"/>
      <c r="J19" s="414"/>
      <c r="K19" s="415"/>
      <c r="L19" s="15"/>
      <c r="M19" s="15"/>
      <c r="N19" s="15"/>
      <c r="O19" s="15"/>
      <c r="P19" s="16"/>
    </row>
    <row r="20" spans="1:16" ht="15.75">
      <c r="A20" s="49"/>
      <c r="B20" s="11"/>
      <c r="C20" s="11"/>
      <c r="D20" s="11"/>
      <c r="E20" s="11"/>
      <c r="F20" s="11"/>
      <c r="G20" s="12"/>
      <c r="H20" s="12"/>
      <c r="I20" s="12"/>
      <c r="J20" s="13"/>
      <c r="K20" s="14"/>
      <c r="L20" s="15"/>
      <c r="M20" s="15"/>
      <c r="N20" s="15"/>
      <c r="O20" s="15"/>
      <c r="P20" s="16"/>
    </row>
    <row r="21" spans="1:16" ht="15.75">
      <c r="A21" s="410" t="s">
        <v>110</v>
      </c>
      <c r="B21" s="411"/>
      <c r="C21" s="411"/>
      <c r="D21" s="411"/>
      <c r="E21" s="411"/>
      <c r="F21" s="411"/>
      <c r="G21" s="411"/>
      <c r="H21" s="411"/>
      <c r="I21" s="411"/>
      <c r="J21" s="411"/>
      <c r="K21" s="412"/>
      <c r="L21" s="8"/>
      <c r="M21" s="8"/>
      <c r="N21" s="8"/>
      <c r="O21" s="8"/>
      <c r="P21" s="9"/>
    </row>
    <row r="22" spans="1:16" ht="31.45">
      <c r="A22" s="67" t="s">
        <v>119</v>
      </c>
      <c r="B22" s="11" t="s">
        <v>74</v>
      </c>
      <c r="C22" s="11" t="s">
        <v>75</v>
      </c>
      <c r="D22" s="11" t="s">
        <v>130</v>
      </c>
      <c r="E22" s="11">
        <v>8</v>
      </c>
      <c r="F22" s="11" t="s">
        <v>1</v>
      </c>
      <c r="G22" s="12">
        <v>1</v>
      </c>
      <c r="H22" s="12"/>
      <c r="I22" s="12"/>
      <c r="J22" s="13">
        <f>G22</f>
        <v>1</v>
      </c>
      <c r="K22" s="14" t="s">
        <v>39</v>
      </c>
      <c r="L22" s="15">
        <v>1</v>
      </c>
      <c r="M22" s="15">
        <v>2</v>
      </c>
      <c r="N22" s="15">
        <v>2</v>
      </c>
      <c r="O22" s="15">
        <v>6</v>
      </c>
      <c r="P22" s="16">
        <f>O22*N22*M22*L22</f>
        <v>24</v>
      </c>
    </row>
    <row r="23" spans="1:16" ht="31.45">
      <c r="A23" s="67" t="s">
        <v>129</v>
      </c>
      <c r="B23" s="11" t="s">
        <v>74</v>
      </c>
      <c r="C23" s="11" t="s">
        <v>75</v>
      </c>
      <c r="D23" s="11" t="s">
        <v>131</v>
      </c>
      <c r="E23" s="11">
        <v>11</v>
      </c>
      <c r="F23" s="11" t="s">
        <v>1</v>
      </c>
      <c r="G23" s="12">
        <v>1</v>
      </c>
      <c r="H23" s="12"/>
      <c r="I23" s="12"/>
      <c r="J23" s="13">
        <f>G23</f>
        <v>1</v>
      </c>
      <c r="K23" s="14" t="s">
        <v>39</v>
      </c>
      <c r="L23" s="15"/>
      <c r="M23" s="15"/>
      <c r="N23" s="15"/>
      <c r="O23" s="15"/>
      <c r="P23" s="16"/>
    </row>
    <row r="24" spans="1:16" ht="15.75">
      <c r="A24" s="49"/>
      <c r="B24" s="11"/>
      <c r="C24" s="11"/>
      <c r="D24" s="11"/>
      <c r="E24" s="11"/>
      <c r="F24" s="11"/>
      <c r="G24" s="12"/>
      <c r="H24" s="12"/>
      <c r="I24" s="12"/>
      <c r="J24" s="13"/>
      <c r="K24" s="14"/>
      <c r="L24" s="15"/>
      <c r="M24" s="15"/>
      <c r="N24" s="15"/>
      <c r="O24" s="15"/>
      <c r="P24" s="16"/>
    </row>
    <row r="25" spans="1:16" ht="15.75">
      <c r="A25" s="410" t="s">
        <v>111</v>
      </c>
      <c r="B25" s="411"/>
      <c r="C25" s="411"/>
      <c r="D25" s="411"/>
      <c r="E25" s="411"/>
      <c r="F25" s="411"/>
      <c r="G25" s="411"/>
      <c r="H25" s="411"/>
      <c r="I25" s="411"/>
      <c r="J25" s="411"/>
      <c r="K25" s="412"/>
      <c r="L25" s="8"/>
      <c r="M25" s="8"/>
      <c r="N25" s="8"/>
      <c r="O25" s="8"/>
      <c r="P25" s="9"/>
    </row>
    <row r="26" spans="1:16" ht="15.75">
      <c r="A26" s="67" t="s">
        <v>129</v>
      </c>
      <c r="B26" s="11" t="s">
        <v>93</v>
      </c>
      <c r="C26" s="11" t="s">
        <v>76</v>
      </c>
      <c r="D26" s="11" t="s">
        <v>94</v>
      </c>
      <c r="E26" s="11">
        <v>10</v>
      </c>
      <c r="F26" s="11" t="s">
        <v>1</v>
      </c>
      <c r="G26" s="12">
        <v>0.8</v>
      </c>
      <c r="H26" s="12">
        <v>0.3</v>
      </c>
      <c r="I26" s="12"/>
      <c r="J26" s="13">
        <f>G26*H26</f>
        <v>0.24</v>
      </c>
      <c r="K26" s="14" t="s">
        <v>40</v>
      </c>
      <c r="L26" s="15">
        <v>1</v>
      </c>
      <c r="M26" s="15">
        <v>2</v>
      </c>
      <c r="N26" s="15">
        <v>2</v>
      </c>
      <c r="O26" s="15">
        <v>6</v>
      </c>
      <c r="P26" s="16">
        <f>O26*N26*M26*L26</f>
        <v>24</v>
      </c>
    </row>
    <row r="27" spans="1:16" ht="15.75">
      <c r="A27" s="49"/>
      <c r="B27" s="11"/>
      <c r="C27" s="11"/>
      <c r="D27" s="11"/>
      <c r="E27" s="11"/>
      <c r="F27" s="11"/>
      <c r="G27" s="12"/>
      <c r="H27" s="12"/>
      <c r="I27" s="12"/>
      <c r="J27" s="13"/>
      <c r="K27" s="14"/>
      <c r="L27" s="15"/>
      <c r="M27" s="15"/>
      <c r="N27" s="15"/>
      <c r="O27" s="15"/>
      <c r="P27" s="16"/>
    </row>
    <row r="28" spans="1:16" ht="15.75">
      <c r="A28" s="410" t="s">
        <v>112</v>
      </c>
      <c r="B28" s="411"/>
      <c r="C28" s="411"/>
      <c r="D28" s="411"/>
      <c r="E28" s="411"/>
      <c r="F28" s="411"/>
      <c r="G28" s="411"/>
      <c r="H28" s="411"/>
      <c r="I28" s="411"/>
      <c r="J28" s="411"/>
      <c r="K28" s="412"/>
      <c r="L28" s="8"/>
      <c r="M28" s="8"/>
      <c r="N28" s="8"/>
      <c r="O28" s="8"/>
      <c r="P28" s="9"/>
    </row>
    <row r="29" spans="1:16" ht="31.45">
      <c r="A29" s="67" t="s">
        <v>132</v>
      </c>
      <c r="B29" s="11" t="s">
        <v>41</v>
      </c>
      <c r="C29" s="11" t="s">
        <v>42</v>
      </c>
      <c r="D29" s="11" t="s">
        <v>79</v>
      </c>
      <c r="E29" s="11">
        <v>1</v>
      </c>
      <c r="F29" s="11" t="s">
        <v>38</v>
      </c>
      <c r="G29" s="12">
        <v>1</v>
      </c>
      <c r="H29" s="12">
        <v>0.2</v>
      </c>
      <c r="I29" s="12"/>
      <c r="J29" s="13">
        <f t="shared" ref="J29" si="0">G29*H29</f>
        <v>0.2</v>
      </c>
      <c r="K29" s="14" t="s">
        <v>40</v>
      </c>
      <c r="L29" s="15">
        <v>1</v>
      </c>
      <c r="M29" s="15">
        <v>2</v>
      </c>
      <c r="N29" s="15">
        <v>2</v>
      </c>
      <c r="O29" s="15">
        <v>6</v>
      </c>
      <c r="P29" s="16">
        <f>O29*N29*M29*L29</f>
        <v>24</v>
      </c>
    </row>
    <row r="30" spans="1:16" ht="31.45">
      <c r="A30" s="49"/>
      <c r="B30" s="11" t="s">
        <v>97</v>
      </c>
      <c r="C30" s="11" t="s">
        <v>133</v>
      </c>
      <c r="D30" s="11" t="s">
        <v>79</v>
      </c>
      <c r="E30" s="11">
        <v>1</v>
      </c>
      <c r="F30" s="11" t="s">
        <v>38</v>
      </c>
      <c r="G30" s="12">
        <v>0.5</v>
      </c>
      <c r="H30" s="12">
        <v>0.5</v>
      </c>
      <c r="I30" s="12"/>
      <c r="J30" s="13">
        <f>G30*H30</f>
        <v>0.25</v>
      </c>
      <c r="K30" s="14" t="s">
        <v>40</v>
      </c>
      <c r="L30" s="15"/>
      <c r="M30" s="15"/>
      <c r="N30" s="15"/>
      <c r="O30" s="15"/>
      <c r="P30" s="16"/>
    </row>
    <row r="31" spans="1:16" ht="31.45">
      <c r="A31" s="67" t="s">
        <v>80</v>
      </c>
      <c r="B31" s="11" t="s">
        <v>72</v>
      </c>
      <c r="C31" s="11" t="s">
        <v>73</v>
      </c>
      <c r="D31" s="11" t="s">
        <v>81</v>
      </c>
      <c r="E31" s="11">
        <v>2</v>
      </c>
      <c r="F31" s="11" t="s">
        <v>1</v>
      </c>
      <c r="G31" s="12">
        <v>1</v>
      </c>
      <c r="H31" s="12"/>
      <c r="I31" s="12"/>
      <c r="J31" s="13">
        <f>G31</f>
        <v>1</v>
      </c>
      <c r="K31" s="14" t="s">
        <v>82</v>
      </c>
      <c r="L31" s="15">
        <v>1</v>
      </c>
      <c r="M31" s="15">
        <v>2</v>
      </c>
      <c r="N31" s="15">
        <v>2</v>
      </c>
      <c r="O31" s="15">
        <v>6</v>
      </c>
      <c r="P31" s="16">
        <f>O31*N31*M31*L31</f>
        <v>24</v>
      </c>
    </row>
    <row r="32" spans="1:16" ht="15.75">
      <c r="A32" s="67" t="s">
        <v>99</v>
      </c>
      <c r="B32" s="11" t="s">
        <v>103</v>
      </c>
      <c r="C32" s="11" t="s">
        <v>102</v>
      </c>
      <c r="D32" s="11" t="s">
        <v>81</v>
      </c>
      <c r="E32" s="11">
        <v>2</v>
      </c>
      <c r="F32" s="11" t="s">
        <v>45</v>
      </c>
      <c r="G32" s="12">
        <v>0.5</v>
      </c>
      <c r="H32" s="12">
        <v>0.3</v>
      </c>
      <c r="I32" s="12"/>
      <c r="J32" s="13">
        <f t="shared" ref="J32:J34" si="1">G32*H32</f>
        <v>0.15</v>
      </c>
      <c r="K32" s="14" t="s">
        <v>40</v>
      </c>
      <c r="L32" s="15"/>
      <c r="M32" s="15"/>
      <c r="N32" s="15"/>
      <c r="O32" s="15"/>
      <c r="P32" s="16"/>
    </row>
    <row r="33" spans="1:16" ht="15.75">
      <c r="A33" s="67" t="s">
        <v>90</v>
      </c>
      <c r="B33" s="11" t="s">
        <v>41</v>
      </c>
      <c r="C33" s="11" t="s">
        <v>42</v>
      </c>
      <c r="D33" s="11" t="s">
        <v>91</v>
      </c>
      <c r="E33" s="11">
        <v>7</v>
      </c>
      <c r="F33" s="11" t="s">
        <v>38</v>
      </c>
      <c r="G33" s="12">
        <v>1.5</v>
      </c>
      <c r="H33" s="12">
        <v>0.8</v>
      </c>
      <c r="I33" s="12"/>
      <c r="J33" s="13">
        <f t="shared" si="1"/>
        <v>1.2000000000000002</v>
      </c>
      <c r="K33" s="14" t="s">
        <v>40</v>
      </c>
      <c r="L33" s="15">
        <v>1</v>
      </c>
      <c r="M33" s="15">
        <v>2</v>
      </c>
      <c r="N33" s="15">
        <v>2</v>
      </c>
      <c r="O33" s="15">
        <v>6</v>
      </c>
      <c r="P33" s="16">
        <f>O33*N33*M33*L33</f>
        <v>24</v>
      </c>
    </row>
    <row r="34" spans="1:16" ht="31.45">
      <c r="A34" s="67" t="s">
        <v>134</v>
      </c>
      <c r="B34" s="11" t="s">
        <v>41</v>
      </c>
      <c r="C34" s="11" t="s">
        <v>42</v>
      </c>
      <c r="D34" s="11" t="s">
        <v>79</v>
      </c>
      <c r="E34" s="11">
        <v>13</v>
      </c>
      <c r="F34" s="11" t="s">
        <v>38</v>
      </c>
      <c r="G34" s="12">
        <v>0.5</v>
      </c>
      <c r="H34" s="12">
        <v>0.5</v>
      </c>
      <c r="I34" s="12"/>
      <c r="J34" s="13">
        <f t="shared" si="1"/>
        <v>0.25</v>
      </c>
      <c r="K34" s="14" t="s">
        <v>40</v>
      </c>
      <c r="L34" s="15">
        <v>1</v>
      </c>
      <c r="M34" s="15">
        <v>2</v>
      </c>
      <c r="N34" s="15">
        <v>2</v>
      </c>
      <c r="O34" s="15">
        <v>6</v>
      </c>
      <c r="P34" s="16">
        <f>O34*N34*M34*L34</f>
        <v>24</v>
      </c>
    </row>
    <row r="35" spans="1:16" ht="15.75">
      <c r="A35" s="49"/>
      <c r="B35" s="11"/>
      <c r="C35" s="11"/>
      <c r="D35" s="11"/>
      <c r="E35" s="11"/>
      <c r="F35" s="11"/>
      <c r="G35" s="12"/>
      <c r="H35" s="12"/>
      <c r="I35" s="12"/>
      <c r="J35" s="13"/>
      <c r="K35" s="14"/>
      <c r="L35" s="15"/>
      <c r="M35" s="15"/>
      <c r="N35" s="15"/>
      <c r="O35" s="15"/>
      <c r="P35" s="16"/>
    </row>
    <row r="36" spans="1:16" ht="15.75">
      <c r="A36" s="410" t="s">
        <v>113</v>
      </c>
      <c r="B36" s="411"/>
      <c r="C36" s="411"/>
      <c r="D36" s="411"/>
      <c r="E36" s="411"/>
      <c r="F36" s="411"/>
      <c r="G36" s="411"/>
      <c r="H36" s="411"/>
      <c r="I36" s="411"/>
      <c r="J36" s="411"/>
      <c r="K36" s="412"/>
      <c r="L36" s="8"/>
      <c r="M36" s="8"/>
      <c r="N36" s="8"/>
      <c r="O36" s="8"/>
      <c r="P36" s="9"/>
    </row>
    <row r="37" spans="1:16" ht="15.75">
      <c r="A37" s="67" t="s">
        <v>83</v>
      </c>
      <c r="B37" s="11" t="s">
        <v>41</v>
      </c>
      <c r="C37" s="11" t="s">
        <v>42</v>
      </c>
      <c r="D37" s="11" t="s">
        <v>84</v>
      </c>
      <c r="E37" s="11">
        <v>3</v>
      </c>
      <c r="F37" s="11" t="s">
        <v>38</v>
      </c>
      <c r="G37" s="12">
        <v>3</v>
      </c>
      <c r="H37" s="12">
        <v>0.8</v>
      </c>
      <c r="I37" s="12"/>
      <c r="J37" s="13">
        <f t="shared" ref="J37" si="2">G37*H37</f>
        <v>2.4000000000000004</v>
      </c>
      <c r="K37" s="14" t="s">
        <v>40</v>
      </c>
      <c r="L37" s="15">
        <v>1</v>
      </c>
      <c r="M37" s="15">
        <v>2</v>
      </c>
      <c r="N37" s="15">
        <v>2</v>
      </c>
      <c r="O37" s="15">
        <v>6</v>
      </c>
      <c r="P37" s="16">
        <f>O37*N37*M37*L37</f>
        <v>24</v>
      </c>
    </row>
    <row r="38" spans="1:16" ht="15.75">
      <c r="A38" s="67" t="s">
        <v>78</v>
      </c>
      <c r="B38" s="11" t="s">
        <v>97</v>
      </c>
      <c r="C38" s="11" t="s">
        <v>138</v>
      </c>
      <c r="D38" s="62" t="s">
        <v>85</v>
      </c>
      <c r="E38" s="11">
        <v>4</v>
      </c>
      <c r="F38" s="11" t="s">
        <v>38</v>
      </c>
      <c r="G38" s="12">
        <v>0.5</v>
      </c>
      <c r="H38" s="12">
        <v>0.5</v>
      </c>
      <c r="I38" s="12"/>
      <c r="J38" s="13">
        <f t="shared" ref="J38" si="3">G38*H38</f>
        <v>0.25</v>
      </c>
      <c r="K38" s="14" t="s">
        <v>135</v>
      </c>
      <c r="L38" s="15"/>
      <c r="M38" s="15"/>
      <c r="N38" s="15"/>
      <c r="O38" s="15"/>
      <c r="P38" s="16"/>
    </row>
    <row r="39" spans="1:16" ht="15.75">
      <c r="A39" s="67" t="s">
        <v>83</v>
      </c>
      <c r="B39" s="11" t="s">
        <v>41</v>
      </c>
      <c r="C39" s="11" t="s">
        <v>42</v>
      </c>
      <c r="D39" s="11" t="s">
        <v>86</v>
      </c>
      <c r="E39" s="11">
        <v>5</v>
      </c>
      <c r="F39" s="11" t="s">
        <v>38</v>
      </c>
      <c r="G39" s="12">
        <v>0.5</v>
      </c>
      <c r="H39" s="12">
        <v>0.8</v>
      </c>
      <c r="I39" s="12"/>
      <c r="J39" s="13">
        <f t="shared" ref="J39:J40" si="4">G39*H39</f>
        <v>0.4</v>
      </c>
      <c r="K39" s="14" t="s">
        <v>40</v>
      </c>
      <c r="L39" s="15"/>
      <c r="M39" s="15"/>
      <c r="N39" s="15"/>
      <c r="O39" s="15"/>
      <c r="P39" s="16"/>
    </row>
    <row r="40" spans="1:16" ht="15.75">
      <c r="A40" s="67" t="s">
        <v>99</v>
      </c>
      <c r="B40" s="11" t="s">
        <v>87</v>
      </c>
      <c r="C40" s="11" t="s">
        <v>88</v>
      </c>
      <c r="D40" s="11" t="s">
        <v>92</v>
      </c>
      <c r="E40" s="11">
        <v>9</v>
      </c>
      <c r="F40" s="11" t="s">
        <v>38</v>
      </c>
      <c r="G40" s="12">
        <v>0.3</v>
      </c>
      <c r="H40" s="12">
        <v>0.3</v>
      </c>
      <c r="I40" s="12"/>
      <c r="J40" s="13">
        <f t="shared" si="4"/>
        <v>0.09</v>
      </c>
      <c r="K40" s="14" t="s">
        <v>40</v>
      </c>
      <c r="L40" s="15">
        <v>1</v>
      </c>
      <c r="M40" s="15">
        <v>2</v>
      </c>
      <c r="N40" s="15">
        <v>2</v>
      </c>
      <c r="O40" s="15">
        <v>6</v>
      </c>
      <c r="P40" s="16">
        <f>O40*N40*M40*L40</f>
        <v>24</v>
      </c>
    </row>
    <row r="41" spans="1:16" ht="15.75">
      <c r="A41" s="10"/>
      <c r="B41" s="11"/>
      <c r="C41" s="11"/>
      <c r="D41" s="11"/>
      <c r="E41" s="11"/>
      <c r="F41" s="11"/>
      <c r="G41" s="12"/>
      <c r="H41" s="12"/>
      <c r="I41" s="12"/>
      <c r="J41" s="13"/>
      <c r="K41" s="14"/>
      <c r="L41" s="15"/>
      <c r="M41" s="15"/>
      <c r="N41" s="15"/>
      <c r="O41" s="15"/>
      <c r="P41" s="16"/>
    </row>
    <row r="42" spans="1:16" ht="15.75">
      <c r="A42" s="410" t="s">
        <v>125</v>
      </c>
      <c r="B42" s="411"/>
      <c r="C42" s="411"/>
      <c r="D42" s="411"/>
      <c r="E42" s="411"/>
      <c r="F42" s="411"/>
      <c r="G42" s="411"/>
      <c r="H42" s="411"/>
      <c r="I42" s="411"/>
      <c r="J42" s="411"/>
      <c r="K42" s="412"/>
      <c r="L42" s="8"/>
      <c r="M42" s="8"/>
      <c r="N42" s="8"/>
      <c r="O42" s="8"/>
      <c r="P42" s="9"/>
    </row>
    <row r="43" spans="1:16" ht="15.75">
      <c r="A43" s="413" t="s">
        <v>123</v>
      </c>
      <c r="B43" s="414"/>
      <c r="C43" s="414"/>
      <c r="D43" s="414"/>
      <c r="E43" s="414"/>
      <c r="F43" s="414"/>
      <c r="G43" s="414"/>
      <c r="H43" s="414"/>
      <c r="I43" s="414"/>
      <c r="J43" s="414"/>
      <c r="K43" s="415"/>
      <c r="L43" s="15"/>
      <c r="M43" s="15"/>
      <c r="N43" s="15"/>
      <c r="O43" s="15"/>
      <c r="P43" s="16"/>
    </row>
    <row r="44" spans="1:16" ht="15.75">
      <c r="A44" s="410" t="s">
        <v>114</v>
      </c>
      <c r="B44" s="411"/>
      <c r="C44" s="411"/>
      <c r="D44" s="411"/>
      <c r="E44" s="411"/>
      <c r="F44" s="411"/>
      <c r="G44" s="411"/>
      <c r="H44" s="411"/>
      <c r="I44" s="411"/>
      <c r="J44" s="411"/>
      <c r="K44" s="412"/>
      <c r="L44" s="8"/>
      <c r="M44" s="8"/>
      <c r="N44" s="8"/>
      <c r="O44" s="8"/>
      <c r="P44" s="9"/>
    </row>
    <row r="45" spans="1:16" ht="31.45">
      <c r="A45" s="49" t="s">
        <v>101</v>
      </c>
      <c r="B45" s="11" t="s">
        <v>87</v>
      </c>
      <c r="C45" s="11" t="s">
        <v>100</v>
      </c>
      <c r="D45" s="11" t="s">
        <v>89</v>
      </c>
      <c r="E45" s="11">
        <v>6</v>
      </c>
      <c r="F45" s="11" t="s">
        <v>38</v>
      </c>
      <c r="G45" s="12">
        <v>0.3</v>
      </c>
      <c r="H45" s="12">
        <v>0.3</v>
      </c>
      <c r="I45" s="12"/>
      <c r="J45" s="13">
        <f t="shared" ref="J45" si="5">G45*H45</f>
        <v>0.09</v>
      </c>
      <c r="K45" s="14" t="s">
        <v>40</v>
      </c>
      <c r="L45" s="15">
        <v>1</v>
      </c>
      <c r="M45" s="15">
        <v>2</v>
      </c>
      <c r="N45" s="15">
        <v>2</v>
      </c>
      <c r="O45" s="15">
        <v>6</v>
      </c>
      <c r="P45" s="16">
        <f>O45*N45*M45*L45</f>
        <v>24</v>
      </c>
    </row>
    <row r="46" spans="1:16" ht="15.75">
      <c r="A46" s="49"/>
      <c r="B46" s="11"/>
      <c r="C46" s="11"/>
      <c r="D46" s="11"/>
      <c r="E46" s="11"/>
      <c r="F46" s="11"/>
      <c r="G46" s="12"/>
      <c r="H46" s="12"/>
      <c r="I46" s="12"/>
      <c r="J46" s="13"/>
      <c r="K46" s="14"/>
      <c r="L46" s="15"/>
      <c r="M46" s="15"/>
      <c r="N46" s="15"/>
      <c r="O46" s="15"/>
      <c r="P46" s="16"/>
    </row>
    <row r="47" spans="1:16" ht="15.75">
      <c r="A47" s="410" t="s">
        <v>95</v>
      </c>
      <c r="B47" s="411"/>
      <c r="C47" s="411"/>
      <c r="D47" s="411"/>
      <c r="E47" s="411"/>
      <c r="F47" s="411"/>
      <c r="G47" s="411"/>
      <c r="H47" s="411"/>
      <c r="I47" s="411"/>
      <c r="J47" s="411"/>
      <c r="K47" s="412"/>
      <c r="L47" s="8"/>
      <c r="M47" s="8"/>
      <c r="N47" s="8"/>
      <c r="O47" s="8"/>
      <c r="P47" s="9"/>
    </row>
    <row r="48" spans="1:16" ht="15.75">
      <c r="A48" s="49" t="s">
        <v>95</v>
      </c>
      <c r="B48" s="11" t="s">
        <v>70</v>
      </c>
      <c r="C48" s="11" t="s">
        <v>71</v>
      </c>
      <c r="D48" s="11" t="s">
        <v>96</v>
      </c>
      <c r="E48" s="11">
        <v>12</v>
      </c>
      <c r="F48" s="11" t="s">
        <v>1</v>
      </c>
      <c r="G48" s="12">
        <v>1</v>
      </c>
      <c r="H48" s="12"/>
      <c r="I48" s="12"/>
      <c r="J48" s="13">
        <f>G48</f>
        <v>1</v>
      </c>
      <c r="K48" s="14" t="s">
        <v>39</v>
      </c>
      <c r="L48" s="15">
        <v>1</v>
      </c>
      <c r="M48" s="15">
        <v>2</v>
      </c>
      <c r="N48" s="15">
        <v>2</v>
      </c>
      <c r="O48" s="15">
        <v>6</v>
      </c>
      <c r="P48" s="16">
        <f>O48*N48*M48*L48</f>
        <v>24</v>
      </c>
    </row>
    <row r="49" spans="1:16" ht="15.75">
      <c r="A49" s="49"/>
      <c r="B49" s="11"/>
      <c r="C49" s="11"/>
      <c r="D49" s="11"/>
      <c r="E49" s="11"/>
      <c r="F49" s="11"/>
      <c r="G49" s="12"/>
      <c r="H49" s="12"/>
      <c r="I49" s="12"/>
      <c r="J49" s="13"/>
      <c r="K49" s="14"/>
      <c r="L49" s="15"/>
      <c r="M49" s="15"/>
      <c r="N49" s="15"/>
      <c r="O49" s="15"/>
      <c r="P49" s="16"/>
    </row>
    <row r="50" spans="1:16" ht="15.75">
      <c r="A50" s="17"/>
      <c r="B50" s="18"/>
      <c r="C50" s="18"/>
      <c r="D50" s="18"/>
      <c r="E50" s="18"/>
      <c r="F50" s="20" t="s">
        <v>44</v>
      </c>
      <c r="G50" s="18"/>
      <c r="H50" s="20" t="s">
        <v>98</v>
      </c>
      <c r="I50" s="21">
        <f>(J22+J23+J48+J31)*0.5</f>
        <v>2</v>
      </c>
      <c r="J50" s="18"/>
      <c r="K50" s="19"/>
      <c r="L50" s="8"/>
      <c r="M50" s="8"/>
      <c r="N50" s="8"/>
      <c r="O50" s="8"/>
      <c r="P50" s="9"/>
    </row>
    <row r="51" spans="1:16" ht="15.75">
      <c r="A51" s="17"/>
      <c r="B51" s="18"/>
      <c r="C51" s="18"/>
      <c r="D51" s="18"/>
      <c r="E51" s="18"/>
      <c r="F51" s="20" t="s">
        <v>40</v>
      </c>
      <c r="G51" s="18"/>
      <c r="H51" s="20" t="s">
        <v>45</v>
      </c>
      <c r="I51" s="21">
        <f>J45+J40+J39+J37+J38+J33+J29+J34+J9+J32+J30+J16+J10+J26</f>
        <v>6.0900000000000016</v>
      </c>
      <c r="J51" s="18"/>
      <c r="K51" s="19"/>
      <c r="L51" s="8"/>
      <c r="M51" s="8"/>
      <c r="N51" s="8"/>
      <c r="O51" s="8"/>
      <c r="P51" s="9"/>
    </row>
    <row r="52" spans="1:16" ht="15.75">
      <c r="A52" s="17"/>
      <c r="B52" s="18"/>
      <c r="C52" s="18"/>
      <c r="D52" s="18"/>
      <c r="E52" s="18"/>
      <c r="F52" s="20"/>
      <c r="G52" s="18"/>
      <c r="H52" s="20"/>
      <c r="I52" s="21"/>
      <c r="J52" s="18"/>
      <c r="K52" s="19"/>
      <c r="L52" s="8"/>
      <c r="M52" s="8"/>
      <c r="N52" s="8"/>
      <c r="O52" s="8"/>
      <c r="P52" s="9"/>
    </row>
    <row r="53" spans="1:16" ht="15.75">
      <c r="A53" s="17"/>
      <c r="B53" s="18"/>
      <c r="C53" s="18"/>
      <c r="D53" s="18"/>
      <c r="E53" s="18"/>
      <c r="F53" s="20"/>
      <c r="G53" s="18"/>
      <c r="H53" s="20"/>
      <c r="I53" s="21"/>
      <c r="J53" s="18"/>
      <c r="K53" s="19"/>
      <c r="L53" s="8"/>
      <c r="M53" s="8"/>
      <c r="N53" s="8"/>
      <c r="O53" s="8"/>
      <c r="P53" s="9"/>
    </row>
    <row r="54" spans="1:16" ht="15.75">
      <c r="A54" s="17"/>
      <c r="B54" s="18"/>
      <c r="C54" s="18"/>
      <c r="D54" s="18"/>
      <c r="E54" s="18"/>
      <c r="F54" s="20"/>
      <c r="G54" s="18"/>
      <c r="H54" s="20"/>
      <c r="I54" s="21"/>
      <c r="J54" s="18"/>
      <c r="K54" s="19"/>
      <c r="L54" s="8"/>
      <c r="M54" s="8"/>
      <c r="N54" s="8"/>
      <c r="O54" s="8"/>
      <c r="P54" s="9"/>
    </row>
    <row r="55" spans="1:16" ht="15.75">
      <c r="A55" s="17"/>
      <c r="B55" s="18"/>
      <c r="C55" s="18"/>
      <c r="D55" s="18"/>
      <c r="E55" s="18"/>
      <c r="F55" s="20"/>
      <c r="G55" s="18"/>
      <c r="H55" s="20"/>
      <c r="I55" s="21"/>
      <c r="J55" s="18"/>
      <c r="K55" s="19"/>
      <c r="L55" s="8"/>
      <c r="M55" s="8"/>
      <c r="N55" s="8"/>
      <c r="O55" s="8"/>
      <c r="P55" s="9"/>
    </row>
    <row r="56" spans="1:16" ht="15.75">
      <c r="A56" s="17"/>
      <c r="B56" s="18"/>
      <c r="C56" s="18"/>
      <c r="D56" s="18"/>
      <c r="E56" s="18"/>
      <c r="F56" s="20"/>
      <c r="G56" s="18"/>
      <c r="H56" s="20"/>
      <c r="I56" s="21"/>
      <c r="J56" s="18"/>
      <c r="K56" s="19"/>
      <c r="L56" s="8"/>
      <c r="M56" s="8"/>
      <c r="N56" s="8"/>
      <c r="O56" s="8"/>
      <c r="P56" s="9"/>
    </row>
    <row r="57" spans="1:16" ht="15.75">
      <c r="A57" s="17"/>
      <c r="B57" s="18"/>
      <c r="C57" s="18"/>
      <c r="D57" s="18"/>
      <c r="E57" s="18"/>
      <c r="F57" s="20"/>
      <c r="G57" s="18"/>
      <c r="H57" s="20"/>
      <c r="I57" s="21"/>
      <c r="J57" s="18"/>
      <c r="K57" s="19"/>
      <c r="L57" s="8"/>
      <c r="M57" s="8"/>
      <c r="N57" s="8"/>
      <c r="O57" s="8"/>
      <c r="P57" s="9"/>
    </row>
    <row r="58" spans="1:16" ht="15.75">
      <c r="A58" s="17"/>
      <c r="B58" s="18"/>
      <c r="C58" s="18"/>
      <c r="D58" s="18"/>
      <c r="E58" s="18"/>
      <c r="F58" s="20"/>
      <c r="G58" s="18"/>
      <c r="H58" s="20"/>
      <c r="I58" s="21"/>
      <c r="J58" s="18"/>
      <c r="K58" s="19"/>
      <c r="L58" s="8"/>
      <c r="M58" s="8"/>
      <c r="N58" s="8"/>
      <c r="O58" s="8"/>
      <c r="P58" s="9"/>
    </row>
    <row r="59" spans="1:16" ht="15.75">
      <c r="A59" s="17"/>
      <c r="B59" s="18"/>
      <c r="C59" s="18"/>
      <c r="D59" s="18"/>
      <c r="E59" s="18"/>
      <c r="F59" s="20"/>
      <c r="G59" s="18"/>
      <c r="H59" s="20"/>
      <c r="I59" s="21"/>
      <c r="J59" s="18"/>
      <c r="K59" s="19"/>
      <c r="L59" s="8"/>
      <c r="M59" s="8"/>
      <c r="N59" s="8"/>
      <c r="O59" s="8"/>
      <c r="P59" s="9"/>
    </row>
    <row r="60" spans="1:16" ht="15.75">
      <c r="A60" s="17"/>
      <c r="B60" s="18"/>
      <c r="C60" s="18"/>
      <c r="D60" s="18"/>
      <c r="E60" s="18"/>
      <c r="F60" s="20"/>
      <c r="G60" s="18"/>
      <c r="H60" s="20"/>
      <c r="I60" s="21"/>
      <c r="J60" s="18"/>
      <c r="K60" s="19"/>
      <c r="L60" s="8"/>
      <c r="M60" s="8"/>
      <c r="N60" s="8"/>
      <c r="O60" s="8"/>
      <c r="P60" s="9"/>
    </row>
    <row r="61" spans="1:16" ht="15.75">
      <c r="A61" s="17"/>
      <c r="B61" s="18"/>
      <c r="C61" s="18"/>
      <c r="D61" s="18"/>
      <c r="E61" s="18"/>
      <c r="F61" s="20"/>
      <c r="G61" s="18"/>
      <c r="H61" s="20"/>
      <c r="I61" s="21"/>
      <c r="J61" s="18"/>
      <c r="K61" s="19"/>
      <c r="L61" s="8"/>
      <c r="M61" s="8"/>
      <c r="N61" s="8"/>
      <c r="O61" s="8"/>
      <c r="P61" s="9"/>
    </row>
    <row r="62" spans="1:16" ht="15.75">
      <c r="A62" s="17"/>
      <c r="B62" s="18"/>
      <c r="C62" s="18"/>
      <c r="D62" s="18"/>
      <c r="E62" s="18"/>
      <c r="F62" s="20"/>
      <c r="G62" s="18"/>
      <c r="H62" s="20"/>
      <c r="I62" s="21"/>
      <c r="J62" s="18"/>
      <c r="K62" s="19"/>
      <c r="L62" s="8"/>
      <c r="M62" s="8"/>
      <c r="N62" s="8"/>
      <c r="O62" s="8"/>
      <c r="P62" s="9"/>
    </row>
    <row r="63" spans="1:16" ht="15.75">
      <c r="A63" s="17"/>
      <c r="B63" s="18"/>
      <c r="C63" s="18"/>
      <c r="D63" s="18"/>
      <c r="E63" s="18"/>
      <c r="F63" s="20"/>
      <c r="G63" s="18"/>
      <c r="H63" s="20"/>
      <c r="I63" s="21"/>
      <c r="J63" s="18"/>
      <c r="K63" s="19"/>
      <c r="L63" s="8"/>
      <c r="M63" s="8"/>
      <c r="N63" s="8"/>
      <c r="O63" s="8"/>
      <c r="P63" s="9"/>
    </row>
    <row r="64" spans="1:16" ht="15.75">
      <c r="A64" s="17"/>
      <c r="B64" s="18"/>
      <c r="C64" s="18"/>
      <c r="D64" s="18"/>
      <c r="E64" s="18"/>
      <c r="F64" s="20"/>
      <c r="G64" s="18"/>
      <c r="H64" s="20"/>
      <c r="I64" s="21"/>
      <c r="J64" s="18"/>
      <c r="K64" s="19"/>
      <c r="L64" s="8"/>
      <c r="M64" s="8"/>
      <c r="N64" s="8"/>
      <c r="O64" s="8"/>
      <c r="P64" s="9"/>
    </row>
    <row r="65" spans="1:16" ht="15.75">
      <c r="A65" s="17"/>
      <c r="B65" s="18"/>
      <c r="C65" s="18"/>
      <c r="D65" s="18"/>
      <c r="E65" s="18"/>
      <c r="F65" s="20"/>
      <c r="G65" s="18"/>
      <c r="H65" s="20"/>
      <c r="I65" s="21"/>
      <c r="J65" s="18"/>
      <c r="K65" s="19"/>
      <c r="L65" s="8"/>
      <c r="M65" s="8"/>
      <c r="N65" s="8"/>
      <c r="O65" s="8"/>
      <c r="P65" s="9"/>
    </row>
    <row r="66" spans="1:16" ht="15.75">
      <c r="A66" s="17"/>
      <c r="B66" s="18"/>
      <c r="C66" s="18"/>
      <c r="D66" s="18"/>
      <c r="E66" s="18"/>
      <c r="F66" s="20"/>
      <c r="G66" s="18"/>
      <c r="H66" s="20"/>
      <c r="I66" s="21"/>
      <c r="J66" s="18"/>
      <c r="K66" s="19"/>
      <c r="L66" s="8"/>
      <c r="M66" s="8"/>
      <c r="N66" s="8"/>
      <c r="O66" s="8"/>
      <c r="P66" s="9"/>
    </row>
    <row r="67" spans="1:16" ht="15.75">
      <c r="A67" s="17"/>
      <c r="B67" s="18"/>
      <c r="C67" s="18"/>
      <c r="D67" s="18"/>
      <c r="E67" s="18"/>
      <c r="F67" s="20"/>
      <c r="G67" s="18"/>
      <c r="H67" s="20"/>
      <c r="I67" s="21"/>
      <c r="J67" s="18"/>
      <c r="K67" s="19"/>
      <c r="L67" s="8"/>
      <c r="M67" s="8"/>
      <c r="N67" s="8"/>
      <c r="O67" s="8"/>
      <c r="P67" s="9"/>
    </row>
    <row r="68" spans="1:16" ht="15.75">
      <c r="A68" s="17"/>
      <c r="B68" s="18"/>
      <c r="C68" s="18"/>
      <c r="D68" s="18"/>
      <c r="E68" s="18"/>
      <c r="F68" s="20"/>
      <c r="G68" s="18"/>
      <c r="H68" s="20"/>
      <c r="I68" s="21"/>
      <c r="J68" s="18"/>
      <c r="K68" s="19"/>
      <c r="L68" s="8"/>
      <c r="M68" s="8"/>
      <c r="N68" s="8"/>
      <c r="O68" s="8"/>
      <c r="P68" s="9"/>
    </row>
    <row r="69" spans="1:16" ht="15.75">
      <c r="A69" s="17"/>
      <c r="B69" s="18"/>
      <c r="C69" s="18"/>
      <c r="D69" s="18"/>
      <c r="E69" s="18"/>
      <c r="F69" s="20"/>
      <c r="G69" s="18"/>
      <c r="H69" s="20"/>
      <c r="I69" s="21"/>
      <c r="J69" s="18"/>
      <c r="K69" s="19"/>
      <c r="L69" s="8"/>
      <c r="M69" s="8"/>
      <c r="N69" s="8"/>
      <c r="O69" s="8"/>
      <c r="P69" s="9"/>
    </row>
    <row r="70" spans="1:16" ht="15.75">
      <c r="A70" s="17"/>
      <c r="B70" s="18"/>
      <c r="C70" s="18"/>
      <c r="D70" s="18"/>
      <c r="E70" s="18"/>
      <c r="F70" s="20"/>
      <c r="G70" s="18"/>
      <c r="H70" s="20"/>
      <c r="I70" s="21"/>
      <c r="J70" s="18"/>
      <c r="K70" s="19"/>
      <c r="L70" s="8"/>
      <c r="M70" s="8"/>
      <c r="N70" s="8"/>
      <c r="O70" s="8"/>
      <c r="P70" s="9"/>
    </row>
    <row r="71" spans="1:16" ht="15.75">
      <c r="A71" s="17"/>
      <c r="B71" s="18"/>
      <c r="C71" s="18"/>
      <c r="D71" s="18"/>
      <c r="E71" s="18"/>
      <c r="F71" s="20"/>
      <c r="G71" s="18"/>
      <c r="H71" s="20"/>
      <c r="I71" s="21"/>
      <c r="J71" s="18"/>
      <c r="K71" s="19"/>
      <c r="L71" s="8"/>
      <c r="M71" s="8"/>
      <c r="N71" s="8"/>
      <c r="O71" s="8"/>
      <c r="P71" s="9"/>
    </row>
    <row r="72" spans="1:16" ht="15.75">
      <c r="A72" s="17"/>
      <c r="B72" s="18"/>
      <c r="C72" s="18"/>
      <c r="D72" s="18"/>
      <c r="E72" s="18"/>
      <c r="F72" s="20"/>
      <c r="G72" s="18"/>
      <c r="H72" s="20"/>
      <c r="I72" s="21"/>
      <c r="J72" s="18"/>
      <c r="K72" s="19"/>
      <c r="L72" s="8"/>
      <c r="M72" s="8"/>
      <c r="N72" s="8"/>
      <c r="O72" s="8"/>
      <c r="P72" s="9"/>
    </row>
    <row r="73" spans="1:16" ht="15.75">
      <c r="A73" s="17"/>
      <c r="B73" s="18"/>
      <c r="C73" s="18"/>
      <c r="D73" s="18"/>
      <c r="E73" s="18"/>
      <c r="F73" s="20"/>
      <c r="G73" s="18"/>
      <c r="H73" s="20"/>
      <c r="I73" s="21"/>
      <c r="J73" s="18"/>
      <c r="K73" s="19"/>
      <c r="L73" s="8"/>
      <c r="M73" s="8"/>
      <c r="N73" s="8"/>
      <c r="O73" s="8"/>
      <c r="P73" s="9"/>
    </row>
    <row r="74" spans="1:16" ht="15.75">
      <c r="A74" s="17"/>
      <c r="B74" s="18"/>
      <c r="C74" s="18"/>
      <c r="D74" s="18"/>
      <c r="E74" s="18"/>
      <c r="F74" s="20"/>
      <c r="G74" s="18"/>
      <c r="H74" s="20"/>
      <c r="I74" s="21"/>
      <c r="J74" s="18"/>
      <c r="K74" s="19"/>
      <c r="L74" s="8"/>
      <c r="M74" s="8"/>
      <c r="N74" s="8"/>
      <c r="O74" s="8"/>
      <c r="P74" s="9"/>
    </row>
    <row r="75" spans="1:16" ht="15.75">
      <c r="A75" s="17"/>
      <c r="B75" s="18"/>
      <c r="C75" s="18"/>
      <c r="D75" s="18"/>
      <c r="E75" s="18"/>
      <c r="F75" s="20"/>
      <c r="G75" s="18"/>
      <c r="H75" s="20"/>
      <c r="I75" s="21"/>
      <c r="J75" s="18"/>
      <c r="K75" s="19"/>
      <c r="L75" s="8"/>
      <c r="M75" s="8"/>
      <c r="N75" s="8"/>
      <c r="O75" s="8"/>
      <c r="P75" s="9"/>
    </row>
    <row r="76" spans="1:16" ht="15.75">
      <c r="A76" s="17"/>
      <c r="B76" s="18"/>
      <c r="C76" s="18"/>
      <c r="D76" s="18"/>
      <c r="E76" s="18"/>
      <c r="F76" s="20"/>
      <c r="G76" s="18"/>
      <c r="H76" s="20"/>
      <c r="I76" s="21"/>
      <c r="J76" s="18"/>
      <c r="K76" s="19"/>
      <c r="L76" s="8"/>
      <c r="M76" s="8"/>
      <c r="N76" s="8"/>
      <c r="O76" s="8"/>
      <c r="P76" s="9"/>
    </row>
    <row r="77" spans="1:16" ht="15.75">
      <c r="A77" s="17"/>
      <c r="B77" s="18"/>
      <c r="C77" s="18"/>
      <c r="D77" s="18"/>
      <c r="E77" s="18"/>
      <c r="F77" s="18"/>
      <c r="G77" s="18"/>
      <c r="H77" s="18"/>
      <c r="I77" s="18"/>
      <c r="J77" s="18"/>
      <c r="K77" s="19"/>
      <c r="L77" s="8"/>
      <c r="M77" s="8"/>
      <c r="N77" s="8"/>
      <c r="O77" s="8"/>
      <c r="P77" s="9"/>
    </row>
    <row r="78" spans="1:16" ht="15.75">
      <c r="A78" s="377" t="s">
        <v>46</v>
      </c>
      <c r="B78" s="378"/>
      <c r="C78" s="378"/>
      <c r="D78" s="378"/>
      <c r="E78" s="378"/>
      <c r="F78" s="378"/>
      <c r="G78" s="378"/>
      <c r="H78" s="378"/>
      <c r="I78" s="378"/>
      <c r="J78" s="22"/>
      <c r="K78" s="19"/>
      <c r="L78" s="8"/>
      <c r="M78" s="8"/>
      <c r="N78" s="8"/>
      <c r="O78" s="8"/>
      <c r="P78" s="9"/>
    </row>
    <row r="79" spans="1:16" ht="16.399999999999999" thickBot="1">
      <c r="A79" s="23"/>
      <c r="B79" s="24"/>
      <c r="C79" s="22"/>
      <c r="D79" s="22"/>
      <c r="E79" s="22"/>
      <c r="F79" s="22"/>
      <c r="G79" s="22"/>
      <c r="H79" s="22"/>
      <c r="I79" s="22"/>
      <c r="J79" s="22"/>
      <c r="K79" s="19"/>
      <c r="L79" s="25"/>
      <c r="M79" s="25"/>
      <c r="N79" s="25"/>
      <c r="O79" s="25"/>
      <c r="P79" s="26">
        <f>SUM(P7:P78)</f>
        <v>288</v>
      </c>
    </row>
    <row r="80" spans="1:16" ht="16.399999999999999" thickTop="1">
      <c r="A80" s="27" t="s">
        <v>47</v>
      </c>
      <c r="B80" s="379" t="s">
        <v>48</v>
      </c>
      <c r="C80" s="379"/>
      <c r="D80" s="379"/>
      <c r="E80" s="379" t="s">
        <v>49</v>
      </c>
      <c r="F80" s="379"/>
      <c r="G80" s="28" t="s">
        <v>50</v>
      </c>
      <c r="H80" s="28" t="s">
        <v>51</v>
      </c>
      <c r="I80" s="28" t="s">
        <v>52</v>
      </c>
      <c r="J80" s="28" t="s">
        <v>5</v>
      </c>
      <c r="K80" s="29"/>
    </row>
    <row r="81" spans="1:12" ht="173.3" customHeight="1">
      <c r="A81" s="31">
        <v>1</v>
      </c>
      <c r="B81" s="402" t="s">
        <v>104</v>
      </c>
      <c r="C81" s="403"/>
      <c r="D81" s="404"/>
      <c r="E81" s="405" t="s">
        <v>53</v>
      </c>
      <c r="F81" s="406"/>
      <c r="G81" s="24" t="s">
        <v>105</v>
      </c>
      <c r="H81" s="30">
        <f>K92</f>
        <v>3</v>
      </c>
      <c r="I81" s="24"/>
      <c r="J81" s="24"/>
      <c r="K81" s="32"/>
    </row>
    <row r="82" spans="1:12" ht="146.94999999999999" customHeight="1">
      <c r="A82" s="31">
        <v>6</v>
      </c>
      <c r="B82" s="380" t="s">
        <v>136</v>
      </c>
      <c r="C82" s="381"/>
      <c r="D82" s="382"/>
      <c r="E82" s="405" t="s">
        <v>137</v>
      </c>
      <c r="F82" s="406" t="s">
        <v>137</v>
      </c>
      <c r="G82" s="24" t="s">
        <v>54</v>
      </c>
      <c r="H82" s="30">
        <f>K97</f>
        <v>317</v>
      </c>
      <c r="I82" s="24"/>
      <c r="J82" s="24"/>
      <c r="K82" s="32"/>
    </row>
    <row r="83" spans="1:12" ht="132.05000000000001" customHeight="1">
      <c r="A83" s="31">
        <v>24</v>
      </c>
      <c r="B83" s="416" t="s">
        <v>126</v>
      </c>
      <c r="C83" s="417" t="s">
        <v>106</v>
      </c>
      <c r="D83" s="418" t="s">
        <v>106</v>
      </c>
      <c r="E83" s="405" t="s">
        <v>55</v>
      </c>
      <c r="F83" s="406" t="s">
        <v>55</v>
      </c>
      <c r="G83" s="24" t="s">
        <v>56</v>
      </c>
      <c r="H83" s="30">
        <f>K102</f>
        <v>7</v>
      </c>
      <c r="I83" s="24"/>
      <c r="J83" s="24"/>
      <c r="K83" s="32"/>
    </row>
    <row r="84" spans="1:12">
      <c r="A84" s="33"/>
      <c r="B84" s="33"/>
      <c r="C84" s="33"/>
      <c r="F84" s="33"/>
      <c r="G84" s="33"/>
      <c r="H84" s="33"/>
      <c r="I84" s="33"/>
      <c r="J84" s="33"/>
      <c r="K84" s="33"/>
    </row>
    <row r="85" spans="1:12">
      <c r="A85" s="33"/>
      <c r="B85" s="33"/>
      <c r="C85" s="33"/>
      <c r="F85" s="33"/>
      <c r="G85" s="33"/>
      <c r="H85" s="33"/>
      <c r="I85" s="33"/>
      <c r="J85" s="33"/>
      <c r="K85" s="33"/>
    </row>
    <row r="86" spans="1:12" ht="15.75">
      <c r="A86" s="397" t="s">
        <v>57</v>
      </c>
      <c r="B86" s="397"/>
      <c r="C86" s="397"/>
      <c r="D86" s="397"/>
      <c r="E86" s="397"/>
      <c r="F86" s="397"/>
      <c r="G86" s="397"/>
      <c r="H86" s="397"/>
      <c r="I86" s="397"/>
      <c r="J86" s="397"/>
      <c r="K86" s="397"/>
    </row>
    <row r="87" spans="1:12" ht="15.75" thickBot="1">
      <c r="A87" s="399" t="s">
        <v>0</v>
      </c>
      <c r="B87" s="399"/>
      <c r="C87" s="399"/>
      <c r="D87" s="50" t="s">
        <v>58</v>
      </c>
      <c r="E87" s="50"/>
      <c r="F87" s="50" t="s">
        <v>50</v>
      </c>
      <c r="G87" s="50" t="s">
        <v>59</v>
      </c>
      <c r="H87" s="50" t="s">
        <v>60</v>
      </c>
      <c r="I87" s="50" t="s">
        <v>61</v>
      </c>
      <c r="J87" s="50"/>
      <c r="K87" s="50" t="s">
        <v>51</v>
      </c>
      <c r="L87" s="51"/>
    </row>
    <row r="88" spans="1:12" ht="29.95" customHeight="1">
      <c r="A88" s="408" t="s">
        <v>109</v>
      </c>
      <c r="B88" s="409"/>
      <c r="C88" s="409"/>
      <c r="D88" s="52"/>
      <c r="E88" s="52"/>
      <c r="F88" s="53"/>
      <c r="G88" s="54"/>
      <c r="H88" s="54"/>
      <c r="I88" s="54"/>
      <c r="J88" s="54"/>
      <c r="K88" s="63"/>
      <c r="L88" s="51"/>
    </row>
    <row r="89" spans="1:12">
      <c r="A89" s="389" t="s">
        <v>64</v>
      </c>
      <c r="B89" s="390"/>
      <c r="C89" s="390"/>
      <c r="D89" s="55"/>
      <c r="E89" s="55"/>
      <c r="F89" s="56"/>
      <c r="G89" s="57"/>
      <c r="H89" s="57"/>
      <c r="I89" s="57"/>
      <c r="J89" s="57"/>
      <c r="K89" s="64">
        <f>I50</f>
        <v>2</v>
      </c>
      <c r="L89" s="51"/>
    </row>
    <row r="90" spans="1:12">
      <c r="A90" s="389" t="s">
        <v>62</v>
      </c>
      <c r="B90" s="390"/>
      <c r="C90" s="390"/>
      <c r="D90" s="55"/>
      <c r="E90" s="55"/>
      <c r="F90" s="56"/>
      <c r="G90" s="57"/>
      <c r="H90" s="57"/>
      <c r="I90" s="57"/>
      <c r="J90" s="57"/>
      <c r="K90" s="65">
        <f>K89*10%</f>
        <v>0.2</v>
      </c>
      <c r="L90" s="51"/>
    </row>
    <row r="91" spans="1:12">
      <c r="A91" s="391"/>
      <c r="B91" s="392"/>
      <c r="C91" s="392"/>
      <c r="D91" s="56"/>
      <c r="E91" s="55"/>
      <c r="F91" s="56"/>
      <c r="G91" s="57"/>
      <c r="H91" s="57"/>
      <c r="I91" s="57"/>
      <c r="J91" s="57"/>
      <c r="K91" s="64">
        <f>SUM(K89:K90)</f>
        <v>2.2000000000000002</v>
      </c>
      <c r="L91" s="51"/>
    </row>
    <row r="92" spans="1:12" ht="15.75" thickBot="1">
      <c r="A92" s="393" t="s">
        <v>63</v>
      </c>
      <c r="B92" s="394"/>
      <c r="C92" s="394"/>
      <c r="D92" s="58"/>
      <c r="E92" s="58"/>
      <c r="F92" s="59" t="s">
        <v>98</v>
      </c>
      <c r="G92" s="60"/>
      <c r="H92" s="60"/>
      <c r="I92" s="60"/>
      <c r="J92" s="60"/>
      <c r="K92" s="66">
        <f>ROUNDUP(K91,0)</f>
        <v>3</v>
      </c>
      <c r="L92" s="51"/>
    </row>
    <row r="93" spans="1:12">
      <c r="A93" s="395" t="s">
        <v>107</v>
      </c>
      <c r="B93" s="396"/>
      <c r="C93" s="396"/>
      <c r="D93" s="52"/>
      <c r="E93" s="52"/>
      <c r="F93" s="53"/>
      <c r="G93" s="54"/>
      <c r="H93" s="54"/>
      <c r="I93" s="54"/>
      <c r="J93" s="54"/>
      <c r="K93" s="63"/>
      <c r="L93" s="51"/>
    </row>
    <row r="94" spans="1:12">
      <c r="A94" s="389" t="s">
        <v>64</v>
      </c>
      <c r="B94" s="390"/>
      <c r="C94" s="390"/>
      <c r="D94" s="55"/>
      <c r="E94" s="55"/>
      <c r="F94" s="56"/>
      <c r="G94" s="57"/>
      <c r="H94" s="57"/>
      <c r="I94" s="57"/>
      <c r="J94" s="57"/>
      <c r="K94" s="64">
        <f>P79</f>
        <v>288</v>
      </c>
      <c r="L94" s="51"/>
    </row>
    <row r="95" spans="1:12">
      <c r="A95" s="389" t="s">
        <v>62</v>
      </c>
      <c r="B95" s="390"/>
      <c r="C95" s="390"/>
      <c r="D95" s="55"/>
      <c r="E95" s="55"/>
      <c r="F95" s="56"/>
      <c r="G95" s="57"/>
      <c r="H95" s="57"/>
      <c r="I95" s="57"/>
      <c r="J95" s="57"/>
      <c r="K95" s="65">
        <f>K94*10%</f>
        <v>28.8</v>
      </c>
      <c r="L95" s="51"/>
    </row>
    <row r="96" spans="1:12">
      <c r="A96" s="391"/>
      <c r="B96" s="392"/>
      <c r="C96" s="392"/>
      <c r="D96" s="56"/>
      <c r="E96" s="55"/>
      <c r="F96" s="56"/>
      <c r="G96" s="57"/>
      <c r="H96" s="57"/>
      <c r="I96" s="57"/>
      <c r="J96" s="57"/>
      <c r="K96" s="64">
        <f>SUM(K94:K95)</f>
        <v>316.8</v>
      </c>
      <c r="L96" s="51"/>
    </row>
    <row r="97" spans="1:12" ht="15.75" thickBot="1">
      <c r="A97" s="393" t="s">
        <v>63</v>
      </c>
      <c r="B97" s="394"/>
      <c r="C97" s="394"/>
      <c r="D97" s="58"/>
      <c r="E97" s="58"/>
      <c r="F97" s="59" t="s">
        <v>54</v>
      </c>
      <c r="G97" s="60"/>
      <c r="H97" s="60"/>
      <c r="I97" s="60"/>
      <c r="J97" s="60"/>
      <c r="K97" s="66">
        <f>ROUNDUP(K96,0)</f>
        <v>317</v>
      </c>
      <c r="L97" s="51"/>
    </row>
    <row r="98" spans="1:12">
      <c r="A98" s="395" t="s">
        <v>108</v>
      </c>
      <c r="B98" s="396"/>
      <c r="C98" s="396"/>
      <c r="D98" s="52"/>
      <c r="E98" s="52"/>
      <c r="F98" s="53"/>
      <c r="G98" s="54"/>
      <c r="H98" s="54"/>
      <c r="I98" s="54"/>
      <c r="J98" s="54"/>
      <c r="K98" s="63"/>
      <c r="L98" s="407"/>
    </row>
    <row r="99" spans="1:12">
      <c r="A99" s="389" t="s">
        <v>64</v>
      </c>
      <c r="B99" s="390"/>
      <c r="C99" s="390"/>
      <c r="D99" s="55"/>
      <c r="E99" s="55"/>
      <c r="F99" s="56"/>
      <c r="G99" s="57"/>
      <c r="H99" s="57"/>
      <c r="I99" s="57"/>
      <c r="J99" s="57"/>
      <c r="K99" s="64">
        <f>I51</f>
        <v>6.0900000000000016</v>
      </c>
      <c r="L99" s="407"/>
    </row>
    <row r="100" spans="1:12">
      <c r="A100" s="389" t="s">
        <v>62</v>
      </c>
      <c r="B100" s="390"/>
      <c r="C100" s="390"/>
      <c r="D100" s="55"/>
      <c r="E100" s="55"/>
      <c r="F100" s="56"/>
      <c r="G100" s="57"/>
      <c r="H100" s="57"/>
      <c r="I100" s="57"/>
      <c r="J100" s="57"/>
      <c r="K100" s="64">
        <f>K99*0.1</f>
        <v>0.60900000000000021</v>
      </c>
      <c r="L100" s="407"/>
    </row>
    <row r="101" spans="1:12">
      <c r="A101" s="391"/>
      <c r="B101" s="392"/>
      <c r="C101" s="392"/>
      <c r="D101" s="56"/>
      <c r="E101" s="55"/>
      <c r="F101" s="56"/>
      <c r="G101" s="57"/>
      <c r="H101" s="57"/>
      <c r="I101" s="57"/>
      <c r="J101" s="57"/>
      <c r="K101" s="64">
        <f>K99+K100</f>
        <v>6.6990000000000016</v>
      </c>
      <c r="L101" s="407"/>
    </row>
    <row r="102" spans="1:12" ht="15.75" thickBot="1">
      <c r="A102" s="393" t="s">
        <v>63</v>
      </c>
      <c r="B102" s="394"/>
      <c r="C102" s="394"/>
      <c r="D102" s="58"/>
      <c r="E102" s="58"/>
      <c r="F102" s="59" t="s">
        <v>38</v>
      </c>
      <c r="G102" s="60"/>
      <c r="H102" s="60"/>
      <c r="I102" s="60"/>
      <c r="J102" s="60"/>
      <c r="K102" s="66">
        <f>ROUNDUP(K101,0)</f>
        <v>7</v>
      </c>
      <c r="L102" s="407"/>
    </row>
  </sheetData>
  <mergeCells count="49">
    <mergeCell ref="A8:K8"/>
    <mergeCell ref="A21:K21"/>
    <mergeCell ref="B83:D83"/>
    <mergeCell ref="E82:F82"/>
    <mergeCell ref="L5:P5"/>
    <mergeCell ref="A7:K7"/>
    <mergeCell ref="A78:I78"/>
    <mergeCell ref="B80:D80"/>
    <mergeCell ref="E80:F80"/>
    <mergeCell ref="B5:B6"/>
    <mergeCell ref="C5:C6"/>
    <mergeCell ref="D5:D6"/>
    <mergeCell ref="G5:I5"/>
    <mergeCell ref="J5:J6"/>
    <mergeCell ref="K5:K6"/>
    <mergeCell ref="A28:K28"/>
    <mergeCell ref="A15:K15"/>
    <mergeCell ref="A12:K12"/>
    <mergeCell ref="A13:K13"/>
    <mergeCell ref="A18:K18"/>
    <mergeCell ref="A19:K19"/>
    <mergeCell ref="A44:K44"/>
    <mergeCell ref="A98:C98"/>
    <mergeCell ref="A25:K25"/>
    <mergeCell ref="A47:K47"/>
    <mergeCell ref="A97:C97"/>
    <mergeCell ref="E81:F81"/>
    <mergeCell ref="A86:K86"/>
    <mergeCell ref="A87:C87"/>
    <mergeCell ref="A42:K42"/>
    <mergeCell ref="A43:K43"/>
    <mergeCell ref="B82:D82"/>
    <mergeCell ref="B81:D81"/>
    <mergeCell ref="A36:K36"/>
    <mergeCell ref="A100:C100"/>
    <mergeCell ref="E83:F83"/>
    <mergeCell ref="L98:L102"/>
    <mergeCell ref="A99:C99"/>
    <mergeCell ref="A88:C88"/>
    <mergeCell ref="A89:C89"/>
    <mergeCell ref="A90:C90"/>
    <mergeCell ref="A91:C91"/>
    <mergeCell ref="A92:C92"/>
    <mergeCell ref="A101:C101"/>
    <mergeCell ref="A102:C102"/>
    <mergeCell ref="A93:C93"/>
    <mergeCell ref="A94:C94"/>
    <mergeCell ref="A95:C95"/>
    <mergeCell ref="A96:C96"/>
  </mergeCells>
  <phoneticPr fontId="20" type="noConversion"/>
  <pageMargins left="0.7" right="0.7" top="0.75" bottom="0.75" header="0.3" footer="0.3"/>
  <pageSetup paperSize="9" scale="3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7C725-BB59-4193-B631-CE626C5A87A5}">
  <dimension ref="A1:W168"/>
  <sheetViews>
    <sheetView topLeftCell="A102" workbookViewId="0">
      <selection activeCell="H94" sqref="H94"/>
    </sheetView>
  </sheetViews>
  <sheetFormatPr defaultColWidth="9.109375" defaultRowHeight="15.05"/>
  <cols>
    <col min="1" max="1" width="19.5546875" style="1" customWidth="1"/>
    <col min="2" max="2" width="15.5546875" style="1" customWidth="1"/>
    <col min="3" max="3" width="20.88671875" style="1" customWidth="1"/>
    <col min="4" max="4" width="21.44140625" style="1" customWidth="1"/>
    <col min="5" max="5" width="9.88671875" style="1" customWidth="1"/>
    <col min="6" max="6" width="11.88671875" style="1" customWidth="1"/>
    <col min="7" max="7" width="10.5546875" style="1" customWidth="1"/>
    <col min="8" max="8" width="12.44140625" style="1" customWidth="1"/>
    <col min="9" max="9" width="13.5546875" style="1" customWidth="1"/>
    <col min="10" max="10" width="17.5546875" style="1" customWidth="1"/>
    <col min="11" max="11" width="22.44140625" style="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29.45" thickBot="1">
      <c r="A2" s="78" t="s">
        <v>19</v>
      </c>
      <c r="B2" s="79" t="s">
        <v>65</v>
      </c>
      <c r="C2" s="80" t="s">
        <v>255</v>
      </c>
      <c r="D2" s="81" t="s">
        <v>66</v>
      </c>
      <c r="E2" s="82" t="s">
        <v>67</v>
      </c>
      <c r="F2" s="83" t="s">
        <v>68</v>
      </c>
      <c r="G2" s="83" t="s">
        <v>69</v>
      </c>
      <c r="H2" s="84" t="s">
        <v>20</v>
      </c>
      <c r="I2" s="85">
        <v>8</v>
      </c>
      <c r="J2" s="84" t="s">
        <v>21</v>
      </c>
      <c r="K2" s="84" t="s">
        <v>22</v>
      </c>
      <c r="L2" s="86" t="s">
        <v>23</v>
      </c>
      <c r="M2" s="369" t="s">
        <v>256</v>
      </c>
      <c r="N2" s="370"/>
      <c r="O2" s="76"/>
      <c r="P2" s="75"/>
      <c r="S2" s="77" t="str" cm="1">
        <f t="array" ref="S2:W2">_xlfn.TEXTSPLIT(C2," "," ",TRUE,1,)</f>
        <v>Ch</v>
      </c>
      <c r="T2" s="77" t="str">
        <v>-</v>
      </c>
      <c r="U2" s="77" t="str">
        <v>49+770</v>
      </c>
      <c r="V2" s="77" t="str">
        <v>-</v>
      </c>
      <c r="W2" s="77" t="str">
        <v>RHS</v>
      </c>
    </row>
    <row r="4" spans="1:23" ht="15.75" thickBot="1"/>
    <row r="5" spans="1:23" ht="24.05"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257</v>
      </c>
      <c r="B7" s="411"/>
      <c r="C7" s="411"/>
      <c r="D7" s="411"/>
      <c r="E7" s="411"/>
      <c r="F7" s="411"/>
      <c r="G7" s="411"/>
      <c r="H7" s="411"/>
      <c r="I7" s="411"/>
      <c r="J7" s="411"/>
      <c r="K7" s="412"/>
      <c r="L7" s="8"/>
      <c r="M7" s="8"/>
      <c r="N7" s="8"/>
      <c r="O7" s="8"/>
      <c r="P7" s="9"/>
    </row>
    <row r="8" spans="1:23" ht="15.75">
      <c r="A8" s="410" t="s">
        <v>258</v>
      </c>
      <c r="B8" s="411"/>
      <c r="C8" s="411"/>
      <c r="D8" s="411"/>
      <c r="E8" s="411"/>
      <c r="F8" s="411"/>
      <c r="G8" s="411"/>
      <c r="H8" s="411"/>
      <c r="I8" s="411"/>
      <c r="J8" s="411"/>
      <c r="K8" s="412"/>
      <c r="L8" s="8"/>
      <c r="M8" s="8"/>
      <c r="N8" s="8"/>
      <c r="O8" s="8"/>
      <c r="P8" s="9"/>
    </row>
    <row r="9" spans="1:23" ht="15.75">
      <c r="A9" s="419" t="s">
        <v>259</v>
      </c>
      <c r="B9" s="420"/>
      <c r="C9" s="420"/>
      <c r="D9" s="420"/>
      <c r="E9" s="420"/>
      <c r="F9" s="420"/>
      <c r="G9" s="420"/>
      <c r="H9" s="420"/>
      <c r="I9" s="420"/>
      <c r="J9" s="420"/>
      <c r="K9" s="421"/>
      <c r="L9" s="15"/>
      <c r="M9" s="15"/>
      <c r="N9" s="15"/>
      <c r="O9" s="15"/>
      <c r="P9" s="16"/>
    </row>
    <row r="10" spans="1:23" ht="15.75">
      <c r="A10" s="31" t="s">
        <v>260</v>
      </c>
      <c r="B10" s="87" t="s">
        <v>261</v>
      </c>
      <c r="C10" s="87" t="s">
        <v>262</v>
      </c>
      <c r="D10" s="87" t="s">
        <v>263</v>
      </c>
      <c r="E10" s="87">
        <v>12</v>
      </c>
      <c r="F10" s="87" t="s">
        <v>1</v>
      </c>
      <c r="G10" s="88">
        <v>6</v>
      </c>
      <c r="H10" s="88"/>
      <c r="I10" s="88"/>
      <c r="J10" s="88">
        <f>G10</f>
        <v>6</v>
      </c>
      <c r="K10" s="89" t="s">
        <v>264</v>
      </c>
      <c r="L10" s="15"/>
      <c r="M10" s="15"/>
      <c r="N10" s="15"/>
      <c r="O10" s="15"/>
      <c r="P10" s="16"/>
    </row>
    <row r="11" spans="1:23" ht="15.75">
      <c r="A11" s="10"/>
      <c r="B11" s="11"/>
      <c r="C11" s="11"/>
      <c r="D11" s="11"/>
      <c r="E11" s="11"/>
      <c r="F11" s="11"/>
      <c r="G11" s="12"/>
      <c r="H11" s="12"/>
      <c r="I11" s="12"/>
      <c r="J11" s="13"/>
      <c r="K11" s="14"/>
      <c r="L11" s="15"/>
      <c r="M11" s="15"/>
      <c r="N11" s="15"/>
      <c r="O11" s="15"/>
      <c r="P11" s="16"/>
    </row>
    <row r="12" spans="1:23" ht="15.75">
      <c r="A12" s="410" t="s">
        <v>265</v>
      </c>
      <c r="B12" s="411"/>
      <c r="C12" s="411"/>
      <c r="D12" s="411"/>
      <c r="E12" s="411"/>
      <c r="F12" s="411"/>
      <c r="G12" s="411"/>
      <c r="H12" s="411"/>
      <c r="I12" s="411"/>
      <c r="J12" s="411"/>
      <c r="K12" s="412"/>
      <c r="L12" s="8"/>
      <c r="M12" s="8"/>
      <c r="N12" s="8"/>
      <c r="O12" s="8"/>
      <c r="P12" s="9"/>
    </row>
    <row r="13" spans="1:23" ht="15.75">
      <c r="A13" s="90" t="s">
        <v>266</v>
      </c>
      <c r="B13" s="11" t="s">
        <v>267</v>
      </c>
      <c r="C13" s="11" t="s">
        <v>268</v>
      </c>
      <c r="D13" s="11" t="s">
        <v>269</v>
      </c>
      <c r="E13" s="11">
        <v>26</v>
      </c>
      <c r="F13" s="11" t="s">
        <v>38</v>
      </c>
      <c r="G13" s="91">
        <v>0.8</v>
      </c>
      <c r="H13" s="91">
        <v>0.4</v>
      </c>
      <c r="I13" s="91">
        <v>0.2</v>
      </c>
      <c r="J13" s="13">
        <f>G13*H13*I13</f>
        <v>6.4000000000000015E-2</v>
      </c>
      <c r="K13" s="14" t="s">
        <v>270</v>
      </c>
      <c r="L13" s="15"/>
      <c r="M13" s="15"/>
      <c r="N13" s="15"/>
      <c r="O13" s="15"/>
      <c r="P13" s="16"/>
    </row>
    <row r="14" spans="1:23" ht="15.75">
      <c r="A14" s="31" t="s">
        <v>260</v>
      </c>
      <c r="B14" s="87" t="s">
        <v>261</v>
      </c>
      <c r="C14" s="87" t="s">
        <v>262</v>
      </c>
      <c r="D14" s="87" t="s">
        <v>263</v>
      </c>
      <c r="E14" s="87">
        <v>12</v>
      </c>
      <c r="F14" s="87" t="s">
        <v>1</v>
      </c>
      <c r="G14" s="88">
        <v>6</v>
      </c>
      <c r="H14" s="88"/>
      <c r="I14" s="88"/>
      <c r="J14" s="88">
        <f>G14</f>
        <v>6</v>
      </c>
      <c r="K14" s="89" t="s">
        <v>264</v>
      </c>
      <c r="L14" s="15"/>
      <c r="M14" s="15"/>
      <c r="N14" s="15"/>
      <c r="O14" s="15"/>
      <c r="P14" s="16"/>
    </row>
    <row r="15" spans="1:23" ht="15.75">
      <c r="A15" s="10"/>
      <c r="B15" s="11"/>
      <c r="C15" s="11"/>
      <c r="D15" s="11"/>
      <c r="E15" s="11"/>
      <c r="F15" s="11"/>
      <c r="G15" s="12"/>
      <c r="H15" s="12"/>
      <c r="I15" s="12"/>
      <c r="J15" s="13"/>
      <c r="K15" s="14"/>
      <c r="L15" s="15"/>
      <c r="M15" s="15"/>
      <c r="N15" s="15"/>
      <c r="O15" s="15"/>
      <c r="P15" s="16"/>
    </row>
    <row r="16" spans="1:23" ht="15.75">
      <c r="A16" s="410" t="s">
        <v>271</v>
      </c>
      <c r="B16" s="411"/>
      <c r="C16" s="411"/>
      <c r="D16" s="411"/>
      <c r="E16" s="411"/>
      <c r="F16" s="411"/>
      <c r="G16" s="411"/>
      <c r="H16" s="411"/>
      <c r="I16" s="411"/>
      <c r="J16" s="411"/>
      <c r="K16" s="412"/>
      <c r="L16" s="8"/>
      <c r="M16" s="8"/>
      <c r="N16" s="8"/>
      <c r="O16" s="8"/>
      <c r="P16" s="9"/>
    </row>
    <row r="17" spans="1:16" ht="15.75">
      <c r="A17" s="419" t="s">
        <v>259</v>
      </c>
      <c r="B17" s="420"/>
      <c r="C17" s="420"/>
      <c r="D17" s="420"/>
      <c r="E17" s="420"/>
      <c r="F17" s="420"/>
      <c r="G17" s="420"/>
      <c r="H17" s="420"/>
      <c r="I17" s="420"/>
      <c r="J17" s="420"/>
      <c r="K17" s="421"/>
      <c r="L17" s="15"/>
      <c r="M17" s="15"/>
      <c r="N17" s="15"/>
      <c r="O17" s="15"/>
      <c r="P17" s="16"/>
    </row>
    <row r="18" spans="1:16" ht="15.75">
      <c r="A18" s="31" t="s">
        <v>260</v>
      </c>
      <c r="B18" s="87" t="s">
        <v>261</v>
      </c>
      <c r="C18" s="87" t="s">
        <v>262</v>
      </c>
      <c r="D18" s="87" t="s">
        <v>263</v>
      </c>
      <c r="E18" s="87">
        <v>12</v>
      </c>
      <c r="F18" s="87" t="s">
        <v>1</v>
      </c>
      <c r="G18" s="88">
        <v>6</v>
      </c>
      <c r="H18" s="88"/>
      <c r="I18" s="88"/>
      <c r="J18" s="88">
        <f>G18</f>
        <v>6</v>
      </c>
      <c r="K18" s="89" t="s">
        <v>264</v>
      </c>
      <c r="L18" s="15"/>
      <c r="M18" s="15"/>
      <c r="N18" s="15"/>
      <c r="O18" s="15"/>
      <c r="P18" s="16"/>
    </row>
    <row r="19" spans="1:16" ht="15.75">
      <c r="A19" s="10"/>
      <c r="B19" s="11"/>
      <c r="C19" s="11"/>
      <c r="D19" s="11"/>
      <c r="E19" s="11"/>
      <c r="F19" s="11"/>
      <c r="G19" s="12"/>
      <c r="H19" s="12"/>
      <c r="I19" s="12"/>
      <c r="J19" s="13"/>
      <c r="K19" s="14"/>
      <c r="L19" s="15"/>
      <c r="M19" s="15"/>
      <c r="N19" s="15"/>
      <c r="O19" s="15"/>
      <c r="P19" s="16"/>
    </row>
    <row r="20" spans="1:16" ht="15.75">
      <c r="A20" s="410" t="s">
        <v>272</v>
      </c>
      <c r="B20" s="411"/>
      <c r="C20" s="411"/>
      <c r="D20" s="411"/>
      <c r="E20" s="411"/>
      <c r="F20" s="411"/>
      <c r="G20" s="411"/>
      <c r="H20" s="411"/>
      <c r="I20" s="411"/>
      <c r="J20" s="411"/>
      <c r="K20" s="412"/>
      <c r="L20" s="8"/>
      <c r="M20" s="8"/>
      <c r="N20" s="8"/>
      <c r="O20" s="8"/>
      <c r="P20" s="9"/>
    </row>
    <row r="21" spans="1:16" ht="15.75">
      <c r="A21" s="419" t="s">
        <v>259</v>
      </c>
      <c r="B21" s="420"/>
      <c r="C21" s="420"/>
      <c r="D21" s="420"/>
      <c r="E21" s="420"/>
      <c r="F21" s="420"/>
      <c r="G21" s="420"/>
      <c r="H21" s="420"/>
      <c r="I21" s="420"/>
      <c r="J21" s="420"/>
      <c r="K21" s="421"/>
      <c r="L21" s="15"/>
      <c r="M21" s="15"/>
      <c r="N21" s="15"/>
      <c r="O21" s="15"/>
      <c r="P21" s="16"/>
    </row>
    <row r="22" spans="1:16" ht="15.75">
      <c r="A22" s="31" t="s">
        <v>260</v>
      </c>
      <c r="B22" s="87" t="s">
        <v>261</v>
      </c>
      <c r="C22" s="87" t="s">
        <v>262</v>
      </c>
      <c r="D22" s="87" t="s">
        <v>263</v>
      </c>
      <c r="E22" s="87">
        <v>12</v>
      </c>
      <c r="F22" s="87" t="s">
        <v>1</v>
      </c>
      <c r="G22" s="88">
        <v>6</v>
      </c>
      <c r="H22" s="88"/>
      <c r="I22" s="88"/>
      <c r="J22" s="88">
        <f>G22</f>
        <v>6</v>
      </c>
      <c r="K22" s="89" t="s">
        <v>264</v>
      </c>
      <c r="L22" s="15"/>
      <c r="M22" s="15"/>
      <c r="N22" s="15"/>
      <c r="O22" s="15"/>
      <c r="P22" s="16"/>
    </row>
    <row r="23" spans="1:16" ht="15.75">
      <c r="A23" s="410" t="s">
        <v>273</v>
      </c>
      <c r="B23" s="411"/>
      <c r="C23" s="411"/>
      <c r="D23" s="411"/>
      <c r="E23" s="411"/>
      <c r="F23" s="411"/>
      <c r="G23" s="411"/>
      <c r="H23" s="411"/>
      <c r="I23" s="411"/>
      <c r="J23" s="411"/>
      <c r="K23" s="412"/>
      <c r="L23" s="8"/>
      <c r="M23" s="8"/>
      <c r="N23" s="8"/>
      <c r="O23" s="8"/>
      <c r="P23" s="9"/>
    </row>
    <row r="24" spans="1:16" ht="15.75">
      <c r="A24" s="419" t="s">
        <v>259</v>
      </c>
      <c r="B24" s="420"/>
      <c r="C24" s="420"/>
      <c r="D24" s="420"/>
      <c r="E24" s="420"/>
      <c r="F24" s="420"/>
      <c r="G24" s="420"/>
      <c r="H24" s="420"/>
      <c r="I24" s="420"/>
      <c r="J24" s="420"/>
      <c r="K24" s="421"/>
      <c r="L24" s="15"/>
      <c r="M24" s="15"/>
      <c r="N24" s="15"/>
      <c r="O24" s="15"/>
      <c r="P24" s="16"/>
    </row>
    <row r="25" spans="1:16" ht="15.75">
      <c r="A25" s="31" t="s">
        <v>260</v>
      </c>
      <c r="B25" s="87" t="s">
        <v>261</v>
      </c>
      <c r="C25" s="87" t="s">
        <v>262</v>
      </c>
      <c r="D25" s="87" t="s">
        <v>263</v>
      </c>
      <c r="E25" s="87">
        <v>12</v>
      </c>
      <c r="F25" s="87" t="s">
        <v>1</v>
      </c>
      <c r="G25" s="88">
        <v>6</v>
      </c>
      <c r="H25" s="88"/>
      <c r="I25" s="88"/>
      <c r="J25" s="88">
        <f>G25</f>
        <v>6</v>
      </c>
      <c r="K25" s="89" t="s">
        <v>264</v>
      </c>
      <c r="L25" s="15"/>
      <c r="M25" s="15"/>
      <c r="N25" s="15"/>
      <c r="O25" s="15"/>
      <c r="P25" s="16"/>
    </row>
    <row r="26" spans="1:16" ht="15.75">
      <c r="A26" s="10"/>
      <c r="B26" s="11"/>
      <c r="C26" s="11"/>
      <c r="D26" s="11"/>
      <c r="E26" s="11"/>
      <c r="F26" s="11"/>
      <c r="G26" s="12"/>
      <c r="H26" s="12"/>
      <c r="I26" s="12"/>
      <c r="J26" s="13"/>
      <c r="K26" s="14"/>
      <c r="L26" s="15"/>
      <c r="M26" s="15"/>
      <c r="N26" s="15"/>
      <c r="O26" s="15"/>
      <c r="P26" s="16"/>
    </row>
    <row r="27" spans="1:16" ht="15.75">
      <c r="A27" s="410" t="s">
        <v>274</v>
      </c>
      <c r="B27" s="411"/>
      <c r="C27" s="411"/>
      <c r="D27" s="411"/>
      <c r="E27" s="411"/>
      <c r="F27" s="411"/>
      <c r="G27" s="411"/>
      <c r="H27" s="411"/>
      <c r="I27" s="411"/>
      <c r="J27" s="411"/>
      <c r="K27" s="412"/>
      <c r="L27" s="8"/>
      <c r="M27" s="8"/>
      <c r="N27" s="8"/>
      <c r="O27" s="8"/>
      <c r="P27" s="9"/>
    </row>
    <row r="28" spans="1:16" ht="15.75">
      <c r="A28" s="90" t="s">
        <v>275</v>
      </c>
      <c r="B28" s="11" t="s">
        <v>93</v>
      </c>
      <c r="C28" s="11" t="s">
        <v>76</v>
      </c>
      <c r="D28" s="11" t="s">
        <v>276</v>
      </c>
      <c r="E28" s="11">
        <v>1</v>
      </c>
      <c r="F28" s="11" t="s">
        <v>38</v>
      </c>
      <c r="G28" s="12">
        <v>0.3</v>
      </c>
      <c r="H28" s="12">
        <v>0.3</v>
      </c>
      <c r="I28" s="12"/>
      <c r="J28" s="13">
        <f t="shared" ref="J28" si="0">G28*H28</f>
        <v>0.09</v>
      </c>
      <c r="K28" s="14" t="s">
        <v>40</v>
      </c>
      <c r="L28" s="15">
        <v>1</v>
      </c>
      <c r="M28" s="15">
        <v>3</v>
      </c>
      <c r="N28" s="15">
        <v>2</v>
      </c>
      <c r="O28" s="15">
        <v>6</v>
      </c>
      <c r="P28" s="16">
        <f>O28*N28*M28*L28</f>
        <v>36</v>
      </c>
    </row>
    <row r="29" spans="1:16" ht="15.75">
      <c r="A29" s="90" t="s">
        <v>80</v>
      </c>
      <c r="B29" s="11" t="s">
        <v>72</v>
      </c>
      <c r="C29" s="11" t="s">
        <v>277</v>
      </c>
      <c r="D29" s="11" t="s">
        <v>278</v>
      </c>
      <c r="E29" s="11">
        <v>8</v>
      </c>
      <c r="F29" s="92" t="s">
        <v>156</v>
      </c>
      <c r="G29" s="13">
        <v>1</v>
      </c>
      <c r="H29" s="13"/>
      <c r="I29" s="13"/>
      <c r="J29" s="13">
        <f>G29</f>
        <v>1</v>
      </c>
      <c r="K29" s="93" t="s">
        <v>279</v>
      </c>
      <c r="L29" s="15">
        <v>1</v>
      </c>
      <c r="M29" s="15">
        <v>2</v>
      </c>
      <c r="N29" s="15">
        <v>2</v>
      </c>
      <c r="O29" s="15">
        <v>6</v>
      </c>
      <c r="P29" s="16">
        <f>O29*N29*M29*L29</f>
        <v>24</v>
      </c>
    </row>
    <row r="30" spans="1:16" ht="15.75">
      <c r="A30" s="90" t="s">
        <v>280</v>
      </c>
      <c r="B30" s="62" t="s">
        <v>72</v>
      </c>
      <c r="C30" s="62" t="s">
        <v>277</v>
      </c>
      <c r="D30" s="62" t="s">
        <v>281</v>
      </c>
      <c r="E30" s="62">
        <v>11</v>
      </c>
      <c r="F30" s="94" t="s">
        <v>156</v>
      </c>
      <c r="G30" s="95">
        <v>1</v>
      </c>
      <c r="H30" s="95"/>
      <c r="I30" s="95"/>
      <c r="J30" s="95">
        <f>G30</f>
        <v>1</v>
      </c>
      <c r="K30" s="96" t="s">
        <v>279</v>
      </c>
      <c r="L30" s="15"/>
      <c r="M30" s="15"/>
      <c r="N30" s="15"/>
      <c r="O30" s="15"/>
      <c r="P30" s="16"/>
    </row>
    <row r="31" spans="1:16" ht="31.45">
      <c r="A31" s="90" t="s">
        <v>282</v>
      </c>
      <c r="B31" s="11" t="s">
        <v>97</v>
      </c>
      <c r="C31" s="11" t="s">
        <v>268</v>
      </c>
      <c r="D31" s="11" t="s">
        <v>283</v>
      </c>
      <c r="E31" s="11">
        <v>16</v>
      </c>
      <c r="F31" s="11" t="s">
        <v>38</v>
      </c>
      <c r="G31" s="12">
        <v>0.5</v>
      </c>
      <c r="H31" s="12">
        <v>0.8</v>
      </c>
      <c r="I31" s="12"/>
      <c r="J31" s="13">
        <f t="shared" ref="J31:J32" si="1">G31*H31</f>
        <v>0.4</v>
      </c>
      <c r="K31" s="14" t="s">
        <v>135</v>
      </c>
      <c r="L31" s="15">
        <v>1</v>
      </c>
      <c r="M31" s="15">
        <v>3</v>
      </c>
      <c r="N31" s="15">
        <v>2</v>
      </c>
      <c r="O31" s="15">
        <v>6</v>
      </c>
      <c r="P31" s="16">
        <f>O31*N31*M31*L31</f>
        <v>36</v>
      </c>
    </row>
    <row r="32" spans="1:16" ht="31.45">
      <c r="A32" s="90" t="s">
        <v>282</v>
      </c>
      <c r="B32" s="11" t="s">
        <v>97</v>
      </c>
      <c r="C32" s="11" t="s">
        <v>268</v>
      </c>
      <c r="D32" s="11" t="s">
        <v>283</v>
      </c>
      <c r="E32" s="11">
        <v>23</v>
      </c>
      <c r="F32" s="11" t="s">
        <v>38</v>
      </c>
      <c r="G32" s="12">
        <v>1.5</v>
      </c>
      <c r="H32" s="12">
        <v>0.8</v>
      </c>
      <c r="I32" s="12"/>
      <c r="J32" s="13">
        <f t="shared" si="1"/>
        <v>1.2000000000000002</v>
      </c>
      <c r="K32" s="14" t="s">
        <v>135</v>
      </c>
      <c r="L32" s="15"/>
      <c r="M32" s="15"/>
      <c r="N32" s="15"/>
      <c r="O32" s="15"/>
      <c r="P32" s="16"/>
    </row>
    <row r="33" spans="1:16" ht="15.75">
      <c r="A33" s="31" t="s">
        <v>260</v>
      </c>
      <c r="B33" s="87" t="s">
        <v>261</v>
      </c>
      <c r="C33" s="87" t="s">
        <v>262</v>
      </c>
      <c r="D33" s="87" t="s">
        <v>263</v>
      </c>
      <c r="E33" s="87">
        <v>12</v>
      </c>
      <c r="F33" s="87" t="s">
        <v>1</v>
      </c>
      <c r="G33" s="88">
        <v>6</v>
      </c>
      <c r="H33" s="88"/>
      <c r="I33" s="88"/>
      <c r="J33" s="88">
        <f>G33</f>
        <v>6</v>
      </c>
      <c r="K33" s="89" t="s">
        <v>264</v>
      </c>
      <c r="L33" s="15"/>
      <c r="M33" s="15"/>
      <c r="N33" s="15"/>
      <c r="O33" s="15"/>
      <c r="P33" s="16"/>
    </row>
    <row r="34" spans="1:16" ht="15.75">
      <c r="A34" s="10"/>
      <c r="B34" s="11"/>
      <c r="C34" s="11"/>
      <c r="D34" s="11"/>
      <c r="E34" s="11"/>
      <c r="F34" s="11"/>
      <c r="G34" s="12"/>
      <c r="H34" s="12"/>
      <c r="I34" s="12"/>
      <c r="J34" s="13"/>
      <c r="K34" s="14"/>
      <c r="L34" s="15"/>
      <c r="M34" s="15"/>
      <c r="N34" s="15"/>
      <c r="O34" s="15"/>
      <c r="P34" s="16"/>
    </row>
    <row r="35" spans="1:16" ht="15.75">
      <c r="A35" s="410" t="s">
        <v>284</v>
      </c>
      <c r="B35" s="411"/>
      <c r="C35" s="411"/>
      <c r="D35" s="411"/>
      <c r="E35" s="411"/>
      <c r="F35" s="411"/>
      <c r="G35" s="411"/>
      <c r="H35" s="411"/>
      <c r="I35" s="411"/>
      <c r="J35" s="411"/>
      <c r="K35" s="412"/>
      <c r="L35" s="8"/>
      <c r="M35" s="8"/>
      <c r="N35" s="8"/>
      <c r="O35" s="8"/>
      <c r="P35" s="9"/>
    </row>
    <row r="36" spans="1:16" ht="15.75">
      <c r="A36" s="90" t="s">
        <v>129</v>
      </c>
      <c r="B36" s="11" t="s">
        <v>93</v>
      </c>
      <c r="C36" s="11" t="s">
        <v>76</v>
      </c>
      <c r="D36" s="11" t="s">
        <v>285</v>
      </c>
      <c r="E36" s="11">
        <v>4</v>
      </c>
      <c r="F36" s="11" t="s">
        <v>38</v>
      </c>
      <c r="G36" s="12">
        <v>0.3</v>
      </c>
      <c r="H36" s="12">
        <v>0.3</v>
      </c>
      <c r="I36" s="12"/>
      <c r="J36" s="13">
        <f t="shared" ref="J36" si="2">G36*H36</f>
        <v>0.09</v>
      </c>
      <c r="K36" s="14" t="s">
        <v>40</v>
      </c>
      <c r="L36" s="15">
        <v>1</v>
      </c>
      <c r="M36" s="15">
        <v>2</v>
      </c>
      <c r="N36" s="15">
        <v>2</v>
      </c>
      <c r="O36" s="15">
        <v>6</v>
      </c>
      <c r="P36" s="16">
        <f>O36*N36*M36*L36</f>
        <v>24</v>
      </c>
    </row>
    <row r="37" spans="1:16" ht="15.75">
      <c r="A37" s="90" t="s">
        <v>280</v>
      </c>
      <c r="B37" s="11" t="s">
        <v>72</v>
      </c>
      <c r="C37" s="11" t="s">
        <v>277</v>
      </c>
      <c r="D37" s="11" t="s">
        <v>286</v>
      </c>
      <c r="E37" s="11">
        <v>6</v>
      </c>
      <c r="F37" s="92" t="s">
        <v>156</v>
      </c>
      <c r="G37" s="13">
        <v>1</v>
      </c>
      <c r="H37" s="13"/>
      <c r="I37" s="13"/>
      <c r="J37" s="13">
        <f>G37</f>
        <v>1</v>
      </c>
      <c r="K37" s="93" t="s">
        <v>279</v>
      </c>
      <c r="L37" s="15">
        <v>1</v>
      </c>
      <c r="M37" s="15">
        <v>3</v>
      </c>
      <c r="N37" s="15">
        <v>2</v>
      </c>
      <c r="O37" s="15">
        <v>6</v>
      </c>
      <c r="P37" s="16">
        <f>O37*N37*M37*L37</f>
        <v>36</v>
      </c>
    </row>
    <row r="38" spans="1:16" ht="15.75">
      <c r="A38" s="90" t="s">
        <v>80</v>
      </c>
      <c r="B38" s="11" t="s">
        <v>72</v>
      </c>
      <c r="C38" s="11" t="s">
        <v>277</v>
      </c>
      <c r="D38" s="11" t="s">
        <v>287</v>
      </c>
      <c r="E38" s="11" t="s">
        <v>288</v>
      </c>
      <c r="F38" s="92" t="s">
        <v>156</v>
      </c>
      <c r="G38" s="13">
        <v>1</v>
      </c>
      <c r="H38" s="13"/>
      <c r="I38" s="13"/>
      <c r="J38" s="13">
        <f>G38</f>
        <v>1</v>
      </c>
      <c r="K38" s="93" t="s">
        <v>279</v>
      </c>
      <c r="L38" s="15"/>
      <c r="M38" s="15"/>
      <c r="N38" s="15"/>
      <c r="O38" s="15"/>
      <c r="P38" s="16"/>
    </row>
    <row r="39" spans="1:16" ht="15.75">
      <c r="A39" s="10" t="s">
        <v>80</v>
      </c>
      <c r="B39" s="11" t="s">
        <v>289</v>
      </c>
      <c r="C39" s="11" t="s">
        <v>290</v>
      </c>
      <c r="D39" s="11" t="s">
        <v>287</v>
      </c>
      <c r="E39" s="11">
        <v>20</v>
      </c>
      <c r="F39" s="11" t="s">
        <v>38</v>
      </c>
      <c r="G39" s="12">
        <v>0.7</v>
      </c>
      <c r="H39" s="12">
        <v>0.6</v>
      </c>
      <c r="I39" s="12"/>
      <c r="J39" s="13">
        <f t="shared" ref="J39" si="3">G39*H39</f>
        <v>0.42</v>
      </c>
      <c r="K39" s="14" t="s">
        <v>40</v>
      </c>
      <c r="L39" s="15"/>
      <c r="M39" s="15"/>
      <c r="N39" s="15"/>
      <c r="O39" s="15"/>
      <c r="P39" s="16"/>
    </row>
    <row r="40" spans="1:16" ht="15.75">
      <c r="A40" s="31" t="s">
        <v>260</v>
      </c>
      <c r="B40" s="87" t="s">
        <v>261</v>
      </c>
      <c r="C40" s="87" t="s">
        <v>262</v>
      </c>
      <c r="D40" s="87" t="s">
        <v>291</v>
      </c>
      <c r="E40" s="87">
        <v>7</v>
      </c>
      <c r="F40" s="87" t="s">
        <v>1</v>
      </c>
      <c r="G40" s="88">
        <v>6</v>
      </c>
      <c r="H40" s="88"/>
      <c r="I40" s="88"/>
      <c r="J40" s="88">
        <f>G40</f>
        <v>6</v>
      </c>
      <c r="K40" s="89" t="s">
        <v>264</v>
      </c>
      <c r="L40" s="15"/>
      <c r="M40" s="15"/>
      <c r="N40" s="15"/>
      <c r="O40" s="15"/>
      <c r="P40" s="16"/>
    </row>
    <row r="41" spans="1:16" ht="15.75">
      <c r="A41" s="10"/>
      <c r="B41" s="11"/>
      <c r="C41" s="11"/>
      <c r="D41" s="11"/>
      <c r="E41" s="11"/>
      <c r="F41" s="92"/>
      <c r="G41" s="13"/>
      <c r="H41" s="13"/>
      <c r="I41" s="13"/>
      <c r="J41" s="13"/>
      <c r="K41" s="93"/>
      <c r="L41" s="15"/>
      <c r="M41" s="15"/>
      <c r="N41" s="15"/>
      <c r="O41" s="15"/>
      <c r="P41" s="16"/>
    </row>
    <row r="42" spans="1:16" ht="15.75">
      <c r="A42" s="410" t="s">
        <v>292</v>
      </c>
      <c r="B42" s="411"/>
      <c r="C42" s="411"/>
      <c r="D42" s="411"/>
      <c r="E42" s="411"/>
      <c r="F42" s="411"/>
      <c r="G42" s="411"/>
      <c r="H42" s="411"/>
      <c r="I42" s="411"/>
      <c r="J42" s="411"/>
      <c r="K42" s="412"/>
      <c r="L42" s="8"/>
      <c r="M42" s="8"/>
      <c r="N42" s="8"/>
      <c r="O42" s="8"/>
      <c r="P42" s="9"/>
    </row>
    <row r="43" spans="1:16" ht="15.75">
      <c r="A43" s="90" t="s">
        <v>80</v>
      </c>
      <c r="B43" s="62" t="s">
        <v>87</v>
      </c>
      <c r="C43" s="62" t="s">
        <v>293</v>
      </c>
      <c r="D43" s="62" t="s">
        <v>294</v>
      </c>
      <c r="E43" s="62" t="s">
        <v>295</v>
      </c>
      <c r="F43" s="62" t="s">
        <v>296</v>
      </c>
      <c r="G43" s="91">
        <v>0.8</v>
      </c>
      <c r="H43" s="91">
        <v>0.4</v>
      </c>
      <c r="I43" s="91">
        <v>0.2</v>
      </c>
      <c r="J43" s="13">
        <f>G43*H43*I43</f>
        <v>6.4000000000000015E-2</v>
      </c>
      <c r="K43" s="14" t="s">
        <v>270</v>
      </c>
      <c r="L43" s="15">
        <v>1</v>
      </c>
      <c r="M43" s="15">
        <v>3</v>
      </c>
      <c r="N43" s="15">
        <v>2</v>
      </c>
      <c r="O43" s="15">
        <v>6</v>
      </c>
      <c r="P43" s="16">
        <f>O43*N43*M43*L43</f>
        <v>36</v>
      </c>
    </row>
    <row r="44" spans="1:16" ht="15.75">
      <c r="A44" s="90" t="s">
        <v>80</v>
      </c>
      <c r="B44" s="11" t="s">
        <v>87</v>
      </c>
      <c r="C44" s="11" t="s">
        <v>293</v>
      </c>
      <c r="D44" s="11" t="s">
        <v>297</v>
      </c>
      <c r="E44" s="11" t="s">
        <v>298</v>
      </c>
      <c r="F44" s="11" t="s">
        <v>296</v>
      </c>
      <c r="G44" s="12">
        <v>0.8</v>
      </c>
      <c r="H44" s="12">
        <v>0.4</v>
      </c>
      <c r="I44" s="12">
        <v>0.2</v>
      </c>
      <c r="J44" s="13">
        <f>G44*H44*I44</f>
        <v>6.4000000000000015E-2</v>
      </c>
      <c r="K44" s="14" t="s">
        <v>270</v>
      </c>
      <c r="L44" s="15">
        <v>1</v>
      </c>
      <c r="M44" s="15">
        <v>2</v>
      </c>
      <c r="N44" s="15">
        <v>2</v>
      </c>
      <c r="O44" s="15">
        <v>6</v>
      </c>
      <c r="P44" s="16">
        <f>O44*N44*M44*L44</f>
        <v>24</v>
      </c>
    </row>
    <row r="45" spans="1:16" ht="15.75">
      <c r="A45" s="90" t="s">
        <v>299</v>
      </c>
      <c r="B45" s="11" t="s">
        <v>87</v>
      </c>
      <c r="C45" s="11" t="s">
        <v>293</v>
      </c>
      <c r="D45" s="11" t="s">
        <v>300</v>
      </c>
      <c r="E45" s="11">
        <v>18</v>
      </c>
      <c r="F45" s="11" t="s">
        <v>296</v>
      </c>
      <c r="G45" s="12">
        <v>0.8</v>
      </c>
      <c r="H45" s="12">
        <v>0.4</v>
      </c>
      <c r="I45" s="12">
        <v>0.2</v>
      </c>
      <c r="J45" s="13">
        <f>G45*H45*I45</f>
        <v>6.4000000000000015E-2</v>
      </c>
      <c r="K45" s="14" t="s">
        <v>270</v>
      </c>
      <c r="L45" s="15"/>
      <c r="M45" s="15"/>
      <c r="N45" s="15"/>
      <c r="O45" s="15"/>
      <c r="P45" s="16"/>
    </row>
    <row r="46" spans="1:16" ht="15.75">
      <c r="A46" s="31" t="s">
        <v>260</v>
      </c>
      <c r="B46" s="87" t="s">
        <v>261</v>
      </c>
      <c r="C46" s="87" t="s">
        <v>262</v>
      </c>
      <c r="D46" s="97" t="s">
        <v>301</v>
      </c>
      <c r="E46" s="97">
        <v>15</v>
      </c>
      <c r="F46" s="97" t="s">
        <v>1</v>
      </c>
      <c r="G46" s="98">
        <v>6</v>
      </c>
      <c r="H46" s="98"/>
      <c r="I46" s="98"/>
      <c r="J46" s="98">
        <f>G46</f>
        <v>6</v>
      </c>
      <c r="K46" s="89" t="s">
        <v>264</v>
      </c>
      <c r="L46" s="15"/>
      <c r="M46" s="15"/>
      <c r="N46" s="15"/>
      <c r="O46" s="15"/>
      <c r="P46" s="16"/>
    </row>
    <row r="47" spans="1:16" ht="15.75">
      <c r="A47" s="10"/>
      <c r="B47" s="11"/>
      <c r="C47" s="11"/>
      <c r="D47" s="11"/>
      <c r="E47" s="11"/>
      <c r="F47" s="11"/>
      <c r="G47" s="12"/>
      <c r="H47" s="12"/>
      <c r="I47" s="12"/>
      <c r="J47" s="13"/>
      <c r="K47" s="14"/>
      <c r="L47" s="15"/>
      <c r="M47" s="15"/>
      <c r="N47" s="15"/>
      <c r="O47" s="15"/>
      <c r="P47" s="16"/>
    </row>
    <row r="48" spans="1:16" ht="15.75">
      <c r="A48" s="410" t="s">
        <v>302</v>
      </c>
      <c r="B48" s="411"/>
      <c r="C48" s="411"/>
      <c r="D48" s="411"/>
      <c r="E48" s="411"/>
      <c r="F48" s="411"/>
      <c r="G48" s="411"/>
      <c r="H48" s="411"/>
      <c r="I48" s="411"/>
      <c r="J48" s="411"/>
      <c r="K48" s="412"/>
      <c r="L48" s="8"/>
      <c r="M48" s="8"/>
      <c r="N48" s="8"/>
      <c r="O48" s="8"/>
      <c r="P48" s="9"/>
    </row>
    <row r="49" spans="1:16" ht="15.75">
      <c r="A49" s="419" t="s">
        <v>259</v>
      </c>
      <c r="B49" s="420"/>
      <c r="C49" s="420"/>
      <c r="D49" s="420"/>
      <c r="E49" s="420"/>
      <c r="F49" s="420"/>
      <c r="G49" s="420"/>
      <c r="H49" s="420"/>
      <c r="I49" s="420"/>
      <c r="J49" s="420"/>
      <c r="K49" s="421"/>
      <c r="L49" s="15"/>
      <c r="M49" s="15"/>
      <c r="N49" s="15"/>
      <c r="O49" s="15"/>
      <c r="P49" s="16"/>
    </row>
    <row r="50" spans="1:16" ht="15.75">
      <c r="A50" s="31" t="s">
        <v>260</v>
      </c>
      <c r="B50" s="87" t="s">
        <v>261</v>
      </c>
      <c r="C50" s="87" t="s">
        <v>262</v>
      </c>
      <c r="D50" s="97" t="s">
        <v>303</v>
      </c>
      <c r="E50" s="97">
        <v>21</v>
      </c>
      <c r="F50" s="97" t="s">
        <v>1</v>
      </c>
      <c r="G50" s="98">
        <v>6</v>
      </c>
      <c r="H50" s="98"/>
      <c r="I50" s="98"/>
      <c r="J50" s="98">
        <f>G50</f>
        <v>6</v>
      </c>
      <c r="K50" s="89" t="s">
        <v>264</v>
      </c>
      <c r="L50" s="15"/>
      <c r="M50" s="15"/>
      <c r="N50" s="15"/>
      <c r="O50" s="15"/>
      <c r="P50" s="16"/>
    </row>
    <row r="51" spans="1:16" ht="15.75">
      <c r="A51" s="10"/>
      <c r="B51" s="11"/>
      <c r="C51" s="11"/>
      <c r="D51" s="11"/>
      <c r="E51" s="11"/>
      <c r="F51" s="11"/>
      <c r="G51" s="12"/>
      <c r="H51" s="12"/>
      <c r="I51" s="12"/>
      <c r="J51" s="13"/>
      <c r="K51" s="14"/>
      <c r="L51" s="15"/>
      <c r="M51" s="15"/>
      <c r="N51" s="15"/>
      <c r="O51" s="15"/>
      <c r="P51" s="16"/>
    </row>
    <row r="52" spans="1:16" ht="15.75">
      <c r="A52" s="410" t="s">
        <v>114</v>
      </c>
      <c r="B52" s="411"/>
      <c r="C52" s="411"/>
      <c r="D52" s="411"/>
      <c r="E52" s="411"/>
      <c r="F52" s="411"/>
      <c r="G52" s="411"/>
      <c r="H52" s="411"/>
      <c r="I52" s="411"/>
      <c r="J52" s="411"/>
      <c r="K52" s="412"/>
      <c r="L52" s="8"/>
      <c r="M52" s="8"/>
      <c r="N52" s="8"/>
      <c r="O52" s="8"/>
      <c r="P52" s="9"/>
    </row>
    <row r="53" spans="1:16" ht="15.75">
      <c r="A53" s="99" t="s">
        <v>304</v>
      </c>
      <c r="B53" s="97" t="s">
        <v>70</v>
      </c>
      <c r="C53" s="97" t="s">
        <v>71</v>
      </c>
      <c r="D53" s="97" t="s">
        <v>305</v>
      </c>
      <c r="E53" s="97">
        <v>5</v>
      </c>
      <c r="F53" s="97" t="s">
        <v>156</v>
      </c>
      <c r="G53" s="98">
        <v>1</v>
      </c>
      <c r="H53" s="98"/>
      <c r="I53" s="98"/>
      <c r="J53" s="98">
        <f>G53</f>
        <v>1</v>
      </c>
      <c r="K53" s="100" t="s">
        <v>39</v>
      </c>
      <c r="L53" s="15">
        <v>1</v>
      </c>
      <c r="M53" s="15">
        <v>2</v>
      </c>
      <c r="N53" s="15">
        <v>2</v>
      </c>
      <c r="O53" s="15">
        <v>6</v>
      </c>
      <c r="P53" s="16">
        <f>O53*N53*M53*L53</f>
        <v>24</v>
      </c>
    </row>
    <row r="54" spans="1:16" ht="15.75">
      <c r="A54" s="90" t="s">
        <v>80</v>
      </c>
      <c r="B54" s="11" t="s">
        <v>93</v>
      </c>
      <c r="C54" s="11" t="s">
        <v>76</v>
      </c>
      <c r="D54" s="11" t="s">
        <v>306</v>
      </c>
      <c r="E54" s="11">
        <v>14</v>
      </c>
      <c r="F54" s="11" t="s">
        <v>38</v>
      </c>
      <c r="G54" s="12">
        <v>0.3</v>
      </c>
      <c r="H54" s="12">
        <v>0.3</v>
      </c>
      <c r="I54" s="12"/>
      <c r="J54" s="13">
        <f t="shared" ref="J54:J55" si="4">G54*H54</f>
        <v>0.09</v>
      </c>
      <c r="K54" s="14" t="s">
        <v>40</v>
      </c>
      <c r="L54" s="15">
        <v>1</v>
      </c>
      <c r="M54" s="15">
        <v>2</v>
      </c>
      <c r="N54" s="15">
        <v>2</v>
      </c>
      <c r="O54" s="15">
        <v>6</v>
      </c>
      <c r="P54" s="16">
        <f>O54*N54*M54*L54</f>
        <v>24</v>
      </c>
    </row>
    <row r="55" spans="1:16" s="103" customFormat="1" ht="15.75">
      <c r="A55" s="49" t="s">
        <v>304</v>
      </c>
      <c r="B55" s="11" t="s">
        <v>93</v>
      </c>
      <c r="C55" s="11" t="s">
        <v>76</v>
      </c>
      <c r="D55" s="11" t="s">
        <v>307</v>
      </c>
      <c r="E55" s="11">
        <v>22</v>
      </c>
      <c r="F55" s="11" t="s">
        <v>38</v>
      </c>
      <c r="G55" s="12">
        <v>0.2</v>
      </c>
      <c r="H55" s="12">
        <v>0.3</v>
      </c>
      <c r="I55" s="12"/>
      <c r="J55" s="13">
        <f t="shared" si="4"/>
        <v>0.06</v>
      </c>
      <c r="K55" s="14" t="s">
        <v>40</v>
      </c>
      <c r="L55" s="101"/>
      <c r="M55" s="101"/>
      <c r="N55" s="101"/>
      <c r="O55" s="101"/>
      <c r="P55" s="102"/>
    </row>
    <row r="56" spans="1:16" ht="15.75">
      <c r="A56" s="31" t="s">
        <v>260</v>
      </c>
      <c r="B56" s="87" t="s">
        <v>261</v>
      </c>
      <c r="C56" s="87" t="s">
        <v>262</v>
      </c>
      <c r="D56" s="97" t="s">
        <v>303</v>
      </c>
      <c r="E56" s="97">
        <v>21</v>
      </c>
      <c r="F56" s="97" t="s">
        <v>1</v>
      </c>
      <c r="G56" s="98">
        <v>6</v>
      </c>
      <c r="H56" s="98"/>
      <c r="I56" s="98"/>
      <c r="J56" s="98">
        <f>G56</f>
        <v>6</v>
      </c>
      <c r="K56" s="89" t="s">
        <v>264</v>
      </c>
      <c r="L56" s="15"/>
      <c r="M56" s="15"/>
      <c r="N56" s="15"/>
      <c r="O56" s="15"/>
      <c r="P56" s="16"/>
    </row>
    <row r="57" spans="1:16" ht="15.75">
      <c r="A57" s="10"/>
      <c r="B57" s="11"/>
      <c r="C57" s="11"/>
      <c r="D57" s="11"/>
      <c r="E57" s="11"/>
      <c r="F57" s="11"/>
      <c r="G57" s="12"/>
      <c r="H57" s="12"/>
      <c r="I57" s="12"/>
      <c r="J57" s="13"/>
      <c r="K57" s="14"/>
      <c r="L57" s="15"/>
      <c r="M57" s="15"/>
      <c r="N57" s="15"/>
      <c r="O57" s="15"/>
      <c r="P57" s="16"/>
    </row>
    <row r="58" spans="1:16" ht="15.75">
      <c r="A58" s="17"/>
      <c r="B58" s="18"/>
      <c r="C58" s="18"/>
      <c r="D58" s="18"/>
      <c r="E58" s="18"/>
      <c r="F58" s="422" t="s">
        <v>44</v>
      </c>
      <c r="G58" s="423"/>
      <c r="H58" s="20" t="s">
        <v>156</v>
      </c>
      <c r="I58" s="104">
        <f>ROUNDUP((J53+J29+J30+J37+J38)*0.5,0)</f>
        <v>3</v>
      </c>
      <c r="J58" s="18"/>
      <c r="K58" s="19"/>
      <c r="L58" s="8"/>
      <c r="M58" s="8"/>
      <c r="N58" s="8"/>
      <c r="O58" s="8"/>
      <c r="P58" s="9"/>
    </row>
    <row r="59" spans="1:16" ht="15.75">
      <c r="A59" s="17"/>
      <c r="B59" s="18"/>
      <c r="C59" s="18"/>
      <c r="D59" s="18"/>
      <c r="E59" s="18"/>
      <c r="F59" s="422" t="s">
        <v>40</v>
      </c>
      <c r="G59" s="423"/>
      <c r="H59" s="20" t="s">
        <v>45</v>
      </c>
      <c r="I59" s="21">
        <f>J28+J31+J32+J36+J39+J54+J55+J13</f>
        <v>2.4140000000000001</v>
      </c>
      <c r="J59" s="18"/>
      <c r="K59" s="19"/>
      <c r="L59" s="8"/>
      <c r="M59" s="8"/>
      <c r="N59" s="8"/>
      <c r="O59" s="8"/>
      <c r="P59" s="9"/>
    </row>
    <row r="60" spans="1:16" ht="15.75">
      <c r="A60" s="17"/>
      <c r="B60" s="18"/>
      <c r="C60" s="18"/>
      <c r="D60" s="18"/>
      <c r="E60" s="18"/>
      <c r="F60" s="422" t="s">
        <v>270</v>
      </c>
      <c r="G60" s="423"/>
      <c r="H60" s="105" t="s">
        <v>296</v>
      </c>
      <c r="I60" s="21">
        <f>J43+J44+J45</f>
        <v>0.19200000000000006</v>
      </c>
      <c r="J60" s="18"/>
      <c r="K60" s="19"/>
      <c r="L60" s="8"/>
      <c r="M60" s="8"/>
      <c r="N60" s="8"/>
      <c r="O60" s="8"/>
      <c r="P60" s="9"/>
    </row>
    <row r="61" spans="1:16" ht="15.75">
      <c r="A61" s="17"/>
      <c r="B61" s="18"/>
      <c r="C61" s="18"/>
      <c r="D61" s="18"/>
      <c r="E61" s="18"/>
      <c r="F61" s="422" t="s">
        <v>308</v>
      </c>
      <c r="G61" s="423"/>
      <c r="H61" s="20" t="s">
        <v>156</v>
      </c>
      <c r="I61" s="21">
        <f>J56+J46+J40+J33+J25+J22+J18+J14+J10+J50</f>
        <v>60</v>
      </c>
      <c r="J61" s="18"/>
      <c r="K61" s="19"/>
      <c r="L61" s="8"/>
      <c r="M61" s="8"/>
      <c r="N61" s="8"/>
      <c r="O61" s="8"/>
      <c r="P61" s="9"/>
    </row>
    <row r="62" spans="1:16" ht="15.75">
      <c r="A62" s="17"/>
      <c r="B62" s="18"/>
      <c r="C62" s="18"/>
      <c r="D62" s="18"/>
      <c r="E62" s="18"/>
      <c r="F62" s="18"/>
      <c r="G62" s="18"/>
      <c r="H62" s="18"/>
      <c r="I62" s="18"/>
      <c r="J62" s="18"/>
      <c r="K62" s="19"/>
      <c r="L62" s="8"/>
      <c r="M62" s="8"/>
      <c r="N62" s="8"/>
      <c r="O62" s="8"/>
      <c r="P62" s="9"/>
    </row>
    <row r="63" spans="1:16" ht="15.75">
      <c r="A63" s="17"/>
      <c r="B63" s="18"/>
      <c r="C63" s="18"/>
      <c r="D63" s="18"/>
      <c r="E63" s="18"/>
      <c r="F63" s="18"/>
      <c r="G63" s="18"/>
      <c r="H63" s="18"/>
      <c r="I63" s="18"/>
      <c r="J63" s="18"/>
      <c r="K63" s="19"/>
      <c r="L63" s="8"/>
      <c r="M63" s="8"/>
      <c r="N63" s="8"/>
      <c r="O63" s="8"/>
      <c r="P63" s="9"/>
    </row>
    <row r="64" spans="1:16" ht="15.75">
      <c r="A64" s="17"/>
      <c r="B64" s="18"/>
      <c r="C64" s="18"/>
      <c r="D64" s="18"/>
      <c r="E64" s="18"/>
      <c r="F64" s="18"/>
      <c r="G64" s="18"/>
      <c r="H64" s="18"/>
      <c r="I64" s="18"/>
      <c r="J64" s="18"/>
      <c r="K64" s="19"/>
      <c r="L64" s="8"/>
      <c r="M64" s="8"/>
      <c r="N64" s="8"/>
      <c r="O64" s="8"/>
      <c r="P64" s="9"/>
    </row>
    <row r="65" spans="1:16" ht="15.75">
      <c r="A65" s="17"/>
      <c r="B65" s="18"/>
      <c r="C65" s="18"/>
      <c r="D65" s="18"/>
      <c r="E65" s="18"/>
      <c r="F65" s="18"/>
      <c r="G65" s="18"/>
      <c r="H65" s="18"/>
      <c r="I65" s="18"/>
      <c r="J65" s="18"/>
      <c r="K65" s="19"/>
      <c r="L65" s="8"/>
      <c r="M65" s="8"/>
      <c r="N65" s="8"/>
      <c r="O65" s="8"/>
      <c r="P65" s="9"/>
    </row>
    <row r="66" spans="1:16" ht="15.75">
      <c r="A66" s="17"/>
      <c r="B66" s="18"/>
      <c r="C66" s="18"/>
      <c r="D66" s="18"/>
      <c r="E66" s="18"/>
      <c r="F66" s="18"/>
      <c r="G66" s="18"/>
      <c r="H66" s="18"/>
      <c r="I66" s="18"/>
      <c r="J66" s="18"/>
      <c r="K66" s="19"/>
      <c r="L66" s="8"/>
      <c r="M66" s="8"/>
      <c r="N66" s="8"/>
      <c r="O66" s="8"/>
      <c r="P66" s="9"/>
    </row>
    <row r="67" spans="1:16" ht="15.75">
      <c r="A67" s="17"/>
      <c r="B67" s="18"/>
      <c r="C67" s="18"/>
      <c r="D67" s="18"/>
      <c r="E67" s="18"/>
      <c r="F67" s="18"/>
      <c r="G67" s="18"/>
      <c r="H67" s="18"/>
      <c r="I67" s="18"/>
      <c r="J67" s="18"/>
      <c r="K67" s="19"/>
      <c r="L67" s="8"/>
      <c r="M67" s="8"/>
      <c r="N67" s="8"/>
      <c r="O67" s="8"/>
      <c r="P67" s="9"/>
    </row>
    <row r="68" spans="1:16" ht="15.75">
      <c r="A68" s="17"/>
      <c r="B68" s="18"/>
      <c r="C68" s="18"/>
      <c r="D68" s="18"/>
      <c r="E68" s="18"/>
      <c r="F68" s="18"/>
      <c r="G68" s="18"/>
      <c r="H68" s="18"/>
      <c r="I68" s="18"/>
      <c r="J68" s="18"/>
      <c r="K68" s="19"/>
      <c r="L68" s="8"/>
      <c r="M68" s="8"/>
      <c r="N68" s="8"/>
      <c r="O68" s="8"/>
      <c r="P68" s="9"/>
    </row>
    <row r="69" spans="1:16" ht="15.75">
      <c r="A69" s="17"/>
      <c r="B69" s="18"/>
      <c r="C69" s="18"/>
      <c r="D69" s="18"/>
      <c r="E69" s="18"/>
      <c r="F69" s="18"/>
      <c r="G69" s="18"/>
      <c r="H69" s="18"/>
      <c r="I69" s="18"/>
      <c r="J69" s="18"/>
      <c r="K69" s="19"/>
      <c r="L69" s="8"/>
      <c r="M69" s="8"/>
      <c r="N69" s="8"/>
      <c r="O69" s="8"/>
      <c r="P69" s="9"/>
    </row>
    <row r="70" spans="1:16" ht="15.75">
      <c r="A70" s="17"/>
      <c r="B70" s="18"/>
      <c r="C70" s="18"/>
      <c r="D70" s="18"/>
      <c r="E70" s="18"/>
      <c r="F70" s="18"/>
      <c r="G70" s="18"/>
      <c r="H70" s="18"/>
      <c r="I70" s="18"/>
      <c r="J70" s="18"/>
      <c r="K70" s="19"/>
      <c r="L70" s="8"/>
      <c r="M70" s="8"/>
      <c r="N70" s="8"/>
      <c r="O70" s="8"/>
      <c r="P70" s="9"/>
    </row>
    <row r="71" spans="1:16" ht="15.75">
      <c r="A71" s="17"/>
      <c r="B71" s="18"/>
      <c r="C71" s="18"/>
      <c r="D71" s="18"/>
      <c r="E71" s="18"/>
      <c r="F71" s="18"/>
      <c r="G71" s="18"/>
      <c r="H71" s="18"/>
      <c r="I71" s="18"/>
      <c r="J71" s="18"/>
      <c r="K71" s="19"/>
      <c r="L71" s="8"/>
      <c r="M71" s="8"/>
      <c r="N71" s="8"/>
      <c r="O71" s="8"/>
      <c r="P71" s="9"/>
    </row>
    <row r="72" spans="1:16" ht="15.75">
      <c r="A72" s="17"/>
      <c r="B72" s="18"/>
      <c r="C72" s="18"/>
      <c r="D72" s="18"/>
      <c r="E72" s="18"/>
      <c r="F72" s="18"/>
      <c r="G72" s="18"/>
      <c r="H72" s="18"/>
      <c r="I72" s="18"/>
      <c r="J72" s="18"/>
      <c r="K72" s="19"/>
      <c r="L72" s="8"/>
      <c r="M72" s="8"/>
      <c r="N72" s="8"/>
      <c r="O72" s="8"/>
      <c r="P72" s="9"/>
    </row>
    <row r="73" spans="1:16" ht="15.75">
      <c r="A73" s="17"/>
      <c r="B73" s="18"/>
      <c r="C73" s="18"/>
      <c r="D73" s="18"/>
      <c r="E73" s="18"/>
      <c r="F73" s="18"/>
      <c r="G73" s="18"/>
      <c r="H73" s="18"/>
      <c r="I73" s="18"/>
      <c r="J73" s="18"/>
      <c r="K73" s="19"/>
      <c r="L73" s="8"/>
      <c r="M73" s="8"/>
      <c r="N73" s="8"/>
      <c r="O73" s="8"/>
      <c r="P73" s="9"/>
    </row>
    <row r="74" spans="1:16" ht="15.75">
      <c r="A74" s="17"/>
      <c r="B74" s="18"/>
      <c r="C74" s="18"/>
      <c r="D74" s="18"/>
      <c r="E74" s="18"/>
      <c r="F74" s="18"/>
      <c r="G74" s="18"/>
      <c r="H74" s="18"/>
      <c r="I74" s="18"/>
      <c r="J74" s="18"/>
      <c r="K74" s="19"/>
      <c r="L74" s="8"/>
      <c r="M74" s="8"/>
      <c r="N74" s="8"/>
      <c r="O74" s="8"/>
      <c r="P74" s="9"/>
    </row>
    <row r="75" spans="1:16" ht="15.75">
      <c r="A75" s="17"/>
      <c r="B75" s="18"/>
      <c r="C75" s="18"/>
      <c r="D75" s="18"/>
      <c r="E75" s="18"/>
      <c r="F75" s="18"/>
      <c r="G75" s="18"/>
      <c r="H75" s="18"/>
      <c r="I75" s="18"/>
      <c r="J75" s="18"/>
      <c r="K75" s="19"/>
      <c r="L75" s="8"/>
      <c r="M75" s="8"/>
      <c r="N75" s="8"/>
      <c r="O75" s="8"/>
      <c r="P75" s="9"/>
    </row>
    <row r="76" spans="1:16" ht="15.75">
      <c r="A76" s="17"/>
      <c r="B76" s="18"/>
      <c r="C76" s="18"/>
      <c r="D76" s="18"/>
      <c r="E76" s="18"/>
      <c r="F76" s="18"/>
      <c r="G76" s="18"/>
      <c r="H76" s="18"/>
      <c r="I76" s="18"/>
      <c r="J76" s="18"/>
      <c r="K76" s="19"/>
      <c r="L76" s="8"/>
      <c r="M76" s="8"/>
      <c r="N76" s="8"/>
      <c r="O76" s="8"/>
      <c r="P76" s="9"/>
    </row>
    <row r="77" spans="1:16" ht="15.75">
      <c r="A77" s="17"/>
      <c r="B77" s="18"/>
      <c r="C77" s="18"/>
      <c r="D77" s="18"/>
      <c r="E77" s="18"/>
      <c r="F77" s="18"/>
      <c r="G77" s="18"/>
      <c r="H77" s="18"/>
      <c r="I77" s="18"/>
      <c r="J77" s="18"/>
      <c r="K77" s="19"/>
      <c r="L77" s="8"/>
      <c r="M77" s="8"/>
      <c r="N77" s="8"/>
      <c r="O77" s="8"/>
      <c r="P77" s="9"/>
    </row>
    <row r="78" spans="1:16" ht="15.75">
      <c r="A78" s="17"/>
      <c r="B78" s="18"/>
      <c r="C78" s="18"/>
      <c r="D78" s="18"/>
      <c r="E78" s="18"/>
      <c r="F78" s="18"/>
      <c r="G78" s="18"/>
      <c r="H78" s="18"/>
      <c r="I78" s="18"/>
      <c r="J78" s="18"/>
      <c r="K78" s="19"/>
      <c r="L78" s="8"/>
      <c r="M78" s="8"/>
      <c r="N78" s="8"/>
      <c r="O78" s="8"/>
      <c r="P78" s="9"/>
    </row>
    <row r="79" spans="1:16" ht="15.75">
      <c r="A79" s="17"/>
      <c r="B79" s="18"/>
      <c r="C79" s="18"/>
      <c r="D79" s="18"/>
      <c r="E79" s="18"/>
      <c r="F79" s="18"/>
      <c r="G79" s="18"/>
      <c r="H79" s="18"/>
      <c r="I79" s="18"/>
      <c r="J79" s="18"/>
      <c r="K79" s="19"/>
      <c r="L79" s="8"/>
      <c r="M79" s="8"/>
      <c r="N79" s="8"/>
      <c r="O79" s="8"/>
      <c r="P79" s="9"/>
    </row>
    <row r="80" spans="1:16" ht="15.75">
      <c r="A80" s="17"/>
      <c r="B80" s="18"/>
      <c r="C80" s="18"/>
      <c r="D80" s="18"/>
      <c r="E80" s="18"/>
      <c r="F80" s="18"/>
      <c r="G80" s="18"/>
      <c r="H80" s="18"/>
      <c r="I80" s="18"/>
      <c r="J80" s="18"/>
      <c r="K80" s="19"/>
      <c r="L80" s="8"/>
      <c r="M80" s="8"/>
      <c r="N80" s="8"/>
      <c r="O80" s="8"/>
      <c r="P80" s="9"/>
    </row>
    <row r="81" spans="1:16" ht="15.75">
      <c r="A81" s="377" t="s">
        <v>46</v>
      </c>
      <c r="B81" s="378"/>
      <c r="C81" s="378"/>
      <c r="D81" s="378"/>
      <c r="E81" s="378"/>
      <c r="F81" s="378"/>
      <c r="G81" s="378"/>
      <c r="H81" s="378"/>
      <c r="I81" s="378"/>
      <c r="J81" s="22"/>
      <c r="K81" s="19"/>
      <c r="L81" s="8"/>
      <c r="M81" s="8"/>
      <c r="N81" s="8"/>
      <c r="O81" s="8"/>
      <c r="P81" s="9"/>
    </row>
    <row r="82" spans="1:16" ht="16.399999999999999" thickBot="1">
      <c r="A82" s="23"/>
      <c r="B82" s="24"/>
      <c r="C82" s="22"/>
      <c r="D82" s="22"/>
      <c r="E82" s="22"/>
      <c r="F82" s="22"/>
      <c r="G82" s="22"/>
      <c r="H82" s="22"/>
      <c r="I82" s="22"/>
      <c r="J82" s="22"/>
      <c r="K82" s="19"/>
      <c r="L82" s="25"/>
      <c r="M82" s="25"/>
      <c r="N82" s="25"/>
      <c r="O82" s="25"/>
      <c r="P82" s="26">
        <f>SUM(P7:P81)</f>
        <v>264</v>
      </c>
    </row>
    <row r="83" spans="1:16" ht="16.399999999999999" thickTop="1">
      <c r="A83" s="27" t="s">
        <v>47</v>
      </c>
      <c r="B83" s="379" t="s">
        <v>48</v>
      </c>
      <c r="C83" s="379"/>
      <c r="D83" s="379"/>
      <c r="E83" s="379" t="s">
        <v>49</v>
      </c>
      <c r="F83" s="379"/>
      <c r="G83" s="28" t="s">
        <v>50</v>
      </c>
      <c r="H83" s="28" t="s">
        <v>51</v>
      </c>
      <c r="I83" s="28" t="s">
        <v>52</v>
      </c>
      <c r="J83" s="28" t="s">
        <v>5</v>
      </c>
      <c r="K83" s="29"/>
    </row>
    <row r="84" spans="1:16" ht="222.05" customHeight="1">
      <c r="A84" s="31">
        <v>1</v>
      </c>
      <c r="B84" s="380" t="s">
        <v>104</v>
      </c>
      <c r="C84" s="381"/>
      <c r="D84" s="382"/>
      <c r="E84" s="383" t="s">
        <v>53</v>
      </c>
      <c r="F84" s="384"/>
      <c r="G84" s="24" t="s">
        <v>105</v>
      </c>
      <c r="H84" s="30">
        <f>K148</f>
        <v>4</v>
      </c>
      <c r="I84" s="24"/>
      <c r="J84" s="24"/>
      <c r="K84" s="32"/>
    </row>
    <row r="85" spans="1:16" ht="222.05" customHeight="1">
      <c r="A85" s="31">
        <v>2</v>
      </c>
      <c r="B85" s="380" t="s">
        <v>139</v>
      </c>
      <c r="C85" s="381"/>
      <c r="D85" s="382"/>
      <c r="E85" s="383" t="s">
        <v>140</v>
      </c>
      <c r="F85" s="384" t="s">
        <v>140</v>
      </c>
      <c r="G85" s="24" t="s">
        <v>141</v>
      </c>
      <c r="H85" s="24"/>
      <c r="I85" s="24"/>
      <c r="J85" s="24"/>
      <c r="K85" s="32"/>
    </row>
    <row r="86" spans="1:16" ht="222.05" customHeight="1">
      <c r="A86" s="31">
        <v>3</v>
      </c>
      <c r="B86" s="380" t="s">
        <v>142</v>
      </c>
      <c r="C86" s="381"/>
      <c r="D86" s="382"/>
      <c r="E86" s="383" t="s">
        <v>143</v>
      </c>
      <c r="F86" s="384" t="s">
        <v>143</v>
      </c>
      <c r="G86" s="24" t="s">
        <v>144</v>
      </c>
      <c r="H86" s="24"/>
      <c r="I86" s="24"/>
      <c r="J86" s="24"/>
      <c r="K86" s="32"/>
    </row>
    <row r="87" spans="1:16" ht="222.05" customHeight="1">
      <c r="A87" s="31">
        <v>4</v>
      </c>
      <c r="B87" s="380" t="s">
        <v>145</v>
      </c>
      <c r="C87" s="381"/>
      <c r="D87" s="382"/>
      <c r="E87" s="383" t="s">
        <v>146</v>
      </c>
      <c r="F87" s="384" t="s">
        <v>146</v>
      </c>
      <c r="G87" s="24" t="s">
        <v>38</v>
      </c>
      <c r="H87" s="24"/>
      <c r="I87" s="24"/>
      <c r="J87" s="24"/>
      <c r="K87" s="32"/>
    </row>
    <row r="88" spans="1:16" ht="222.05" customHeight="1">
      <c r="A88" s="31">
        <v>5</v>
      </c>
      <c r="B88" s="380" t="s">
        <v>147</v>
      </c>
      <c r="C88" s="381"/>
      <c r="D88" s="382"/>
      <c r="E88" s="383" t="s">
        <v>148</v>
      </c>
      <c r="F88" s="384" t="s">
        <v>148</v>
      </c>
      <c r="G88" s="24" t="s">
        <v>141</v>
      </c>
      <c r="H88" s="30"/>
      <c r="I88" s="24"/>
      <c r="J88" s="24"/>
      <c r="K88" s="32"/>
    </row>
    <row r="89" spans="1:16" ht="222.05" customHeight="1">
      <c r="A89" s="31">
        <v>6</v>
      </c>
      <c r="B89" s="380" t="s">
        <v>136</v>
      </c>
      <c r="C89" s="381"/>
      <c r="D89" s="382"/>
      <c r="E89" s="383" t="s">
        <v>137</v>
      </c>
      <c r="F89" s="384" t="s">
        <v>137</v>
      </c>
      <c r="G89" s="24" t="s">
        <v>54</v>
      </c>
      <c r="H89" s="30">
        <f>K153</f>
        <v>291</v>
      </c>
      <c r="I89" s="24"/>
      <c r="J89" s="24"/>
      <c r="K89" s="32"/>
    </row>
    <row r="90" spans="1:16" ht="222.05" customHeight="1">
      <c r="A90" s="31">
        <v>7</v>
      </c>
      <c r="B90" s="380" t="s">
        <v>149</v>
      </c>
      <c r="C90" s="381"/>
      <c r="D90" s="382"/>
      <c r="E90" s="383" t="s">
        <v>150</v>
      </c>
      <c r="F90" s="384" t="s">
        <v>150</v>
      </c>
      <c r="G90" s="24" t="s">
        <v>151</v>
      </c>
      <c r="H90" s="24"/>
      <c r="I90" s="24"/>
      <c r="J90" s="24"/>
      <c r="K90" s="32"/>
    </row>
    <row r="91" spans="1:16" ht="338.25" customHeight="1">
      <c r="A91" s="31">
        <v>8</v>
      </c>
      <c r="B91" s="380" t="s">
        <v>152</v>
      </c>
      <c r="C91" s="381" t="s">
        <v>152</v>
      </c>
      <c r="D91" s="382" t="s">
        <v>152</v>
      </c>
      <c r="E91" s="383" t="s">
        <v>153</v>
      </c>
      <c r="F91" s="384" t="s">
        <v>153</v>
      </c>
      <c r="G91" s="24" t="s">
        <v>45</v>
      </c>
      <c r="H91" s="24"/>
      <c r="I91" s="24"/>
      <c r="J91" s="24"/>
      <c r="K91" s="32"/>
    </row>
    <row r="92" spans="1:16" ht="398.95" customHeight="1">
      <c r="A92" s="31">
        <v>9</v>
      </c>
      <c r="B92" s="380" t="s">
        <v>154</v>
      </c>
      <c r="C92" s="381" t="s">
        <v>154</v>
      </c>
      <c r="D92" s="382" t="s">
        <v>154</v>
      </c>
      <c r="E92" s="383" t="s">
        <v>155</v>
      </c>
      <c r="F92" s="384" t="s">
        <v>155</v>
      </c>
      <c r="G92" s="24" t="s">
        <v>156</v>
      </c>
      <c r="H92" s="24">
        <v>10</v>
      </c>
      <c r="I92" s="24"/>
      <c r="J92" s="24"/>
      <c r="K92" s="32"/>
    </row>
    <row r="93" spans="1:16" ht="223.55" customHeight="1">
      <c r="A93" s="31">
        <v>10</v>
      </c>
      <c r="B93" s="380" t="s">
        <v>157</v>
      </c>
      <c r="C93" s="381" t="s">
        <v>157</v>
      </c>
      <c r="D93" s="382" t="s">
        <v>157</v>
      </c>
      <c r="E93" s="383" t="s">
        <v>158</v>
      </c>
      <c r="F93" s="384" t="s">
        <v>158</v>
      </c>
      <c r="G93" s="24" t="s">
        <v>156</v>
      </c>
      <c r="H93" s="24"/>
      <c r="I93" s="24"/>
      <c r="J93" s="24"/>
      <c r="K93" s="32"/>
    </row>
    <row r="94" spans="1:16" ht="222.05" customHeight="1">
      <c r="A94" s="31">
        <v>11</v>
      </c>
      <c r="B94" s="380" t="s">
        <v>159</v>
      </c>
      <c r="C94" s="381" t="s">
        <v>159</v>
      </c>
      <c r="D94" s="382" t="s">
        <v>159</v>
      </c>
      <c r="E94" s="383" t="s">
        <v>160</v>
      </c>
      <c r="F94" s="384" t="s">
        <v>160</v>
      </c>
      <c r="G94" s="24" t="s">
        <v>156</v>
      </c>
      <c r="H94" s="30">
        <f>K158</f>
        <v>60</v>
      </c>
      <c r="I94" s="24"/>
      <c r="J94" s="24"/>
      <c r="K94" s="32"/>
    </row>
    <row r="95" spans="1:16" ht="334.5" customHeight="1">
      <c r="A95" s="31">
        <v>12</v>
      </c>
      <c r="B95" s="380" t="s">
        <v>161</v>
      </c>
      <c r="C95" s="381" t="s">
        <v>161</v>
      </c>
      <c r="D95" s="382" t="s">
        <v>161</v>
      </c>
      <c r="E95" s="383" t="s">
        <v>162</v>
      </c>
      <c r="F95" s="384" t="s">
        <v>162</v>
      </c>
      <c r="G95" s="24" t="s">
        <v>156</v>
      </c>
      <c r="H95" s="30"/>
      <c r="I95" s="24"/>
      <c r="J95" s="24"/>
      <c r="K95" s="32"/>
    </row>
    <row r="96" spans="1:16" ht="237.8" customHeight="1">
      <c r="A96" s="31">
        <v>13</v>
      </c>
      <c r="B96" s="380" t="s">
        <v>163</v>
      </c>
      <c r="C96" s="381" t="s">
        <v>163</v>
      </c>
      <c r="D96" s="382" t="s">
        <v>163</v>
      </c>
      <c r="E96" s="383" t="s">
        <v>164</v>
      </c>
      <c r="F96" s="384" t="s">
        <v>164</v>
      </c>
      <c r="G96" s="24" t="s">
        <v>156</v>
      </c>
      <c r="H96" s="24"/>
      <c r="I96" s="24"/>
      <c r="J96" s="24"/>
      <c r="K96" s="32"/>
    </row>
    <row r="97" spans="1:11" ht="382.6" customHeight="1">
      <c r="A97" s="31">
        <v>14</v>
      </c>
      <c r="B97" s="380" t="s">
        <v>165</v>
      </c>
      <c r="C97" s="381" t="s">
        <v>165</v>
      </c>
      <c r="D97" s="382" t="s">
        <v>165</v>
      </c>
      <c r="E97" s="383" t="s">
        <v>166</v>
      </c>
      <c r="F97" s="384" t="s">
        <v>166</v>
      </c>
      <c r="G97" s="24" t="s">
        <v>156</v>
      </c>
      <c r="H97" s="24"/>
      <c r="I97" s="24"/>
      <c r="J97" s="24"/>
      <c r="K97" s="32"/>
    </row>
    <row r="98" spans="1:11" ht="255.8" customHeight="1">
      <c r="A98" s="31">
        <v>15</v>
      </c>
      <c r="B98" s="380" t="s">
        <v>167</v>
      </c>
      <c r="C98" s="381" t="s">
        <v>167</v>
      </c>
      <c r="D98" s="382" t="s">
        <v>167</v>
      </c>
      <c r="E98" s="383" t="s">
        <v>168</v>
      </c>
      <c r="F98" s="384" t="s">
        <v>168</v>
      </c>
      <c r="G98" s="24" t="s">
        <v>141</v>
      </c>
      <c r="H98" s="24"/>
      <c r="I98" s="24"/>
      <c r="J98" s="24"/>
      <c r="K98" s="32"/>
    </row>
    <row r="99" spans="1:11" ht="409.6" customHeight="1">
      <c r="A99" s="31">
        <v>16</v>
      </c>
      <c r="B99" s="380" t="s">
        <v>169</v>
      </c>
      <c r="C99" s="381" t="s">
        <v>169</v>
      </c>
      <c r="D99" s="382" t="s">
        <v>169</v>
      </c>
      <c r="E99" s="383" t="s">
        <v>170</v>
      </c>
      <c r="F99" s="384" t="s">
        <v>170</v>
      </c>
      <c r="G99" s="24" t="s">
        <v>45</v>
      </c>
      <c r="H99" s="24"/>
      <c r="I99" s="24"/>
      <c r="J99" s="24"/>
      <c r="K99" s="32"/>
    </row>
    <row r="100" spans="1:11" ht="103.6" customHeight="1">
      <c r="A100" s="31">
        <v>17</v>
      </c>
      <c r="B100" s="380" t="s">
        <v>171</v>
      </c>
      <c r="C100" s="381" t="s">
        <v>171</v>
      </c>
      <c r="D100" s="382" t="s">
        <v>171</v>
      </c>
      <c r="E100" s="383" t="s">
        <v>172</v>
      </c>
      <c r="F100" s="384" t="s">
        <v>172</v>
      </c>
      <c r="G100" s="24"/>
      <c r="H100" s="24"/>
      <c r="I100" s="24"/>
      <c r="J100" s="24"/>
      <c r="K100" s="32"/>
    </row>
    <row r="101" spans="1:11" ht="222.05" customHeight="1">
      <c r="A101" s="31">
        <v>17.100000000000001</v>
      </c>
      <c r="B101" s="380" t="s">
        <v>173</v>
      </c>
      <c r="C101" s="381" t="s">
        <v>173</v>
      </c>
      <c r="D101" s="382" t="s">
        <v>173</v>
      </c>
      <c r="E101" s="383" t="s">
        <v>174</v>
      </c>
      <c r="F101" s="384" t="s">
        <v>174</v>
      </c>
      <c r="G101" s="24" t="s">
        <v>141</v>
      </c>
      <c r="H101" s="24"/>
      <c r="I101" s="24"/>
      <c r="J101" s="24"/>
      <c r="K101" s="32"/>
    </row>
    <row r="102" spans="1:11" ht="222.05" customHeight="1">
      <c r="A102" s="31">
        <v>17.2</v>
      </c>
      <c r="B102" s="380" t="s">
        <v>175</v>
      </c>
      <c r="C102" s="381" t="s">
        <v>175</v>
      </c>
      <c r="D102" s="382" t="s">
        <v>175</v>
      </c>
      <c r="E102" s="383" t="s">
        <v>176</v>
      </c>
      <c r="F102" s="384" t="s">
        <v>176</v>
      </c>
      <c r="G102" s="24" t="s">
        <v>141</v>
      </c>
      <c r="H102" s="24"/>
      <c r="I102" s="24"/>
      <c r="J102" s="24"/>
      <c r="K102" s="32"/>
    </row>
    <row r="103" spans="1:11" ht="222.05" customHeight="1">
      <c r="A103" s="31">
        <v>17.3</v>
      </c>
      <c r="B103" s="380" t="s">
        <v>177</v>
      </c>
      <c r="C103" s="381" t="s">
        <v>177</v>
      </c>
      <c r="D103" s="382" t="s">
        <v>177</v>
      </c>
      <c r="E103" s="383" t="s">
        <v>178</v>
      </c>
      <c r="F103" s="384" t="s">
        <v>178</v>
      </c>
      <c r="G103" s="24" t="s">
        <v>141</v>
      </c>
      <c r="H103" s="30"/>
      <c r="I103" s="24"/>
      <c r="J103" s="24"/>
      <c r="K103" s="32"/>
    </row>
    <row r="104" spans="1:11" ht="300.8" customHeight="1">
      <c r="A104" s="31">
        <v>18</v>
      </c>
      <c r="B104" s="380" t="s">
        <v>179</v>
      </c>
      <c r="C104" s="381" t="s">
        <v>179</v>
      </c>
      <c r="D104" s="382" t="s">
        <v>179</v>
      </c>
      <c r="E104" s="383" t="s">
        <v>180</v>
      </c>
      <c r="F104" s="384" t="s">
        <v>180</v>
      </c>
      <c r="G104" s="24" t="s">
        <v>141</v>
      </c>
      <c r="H104" s="24"/>
      <c r="I104" s="24"/>
      <c r="J104" s="24"/>
      <c r="K104" s="32"/>
    </row>
    <row r="105" spans="1:11" ht="99" customHeight="1">
      <c r="A105" s="31">
        <v>19</v>
      </c>
      <c r="B105" s="380" t="s">
        <v>181</v>
      </c>
      <c r="C105" s="381" t="s">
        <v>181</v>
      </c>
      <c r="D105" s="382" t="s">
        <v>181</v>
      </c>
      <c r="E105" s="383" t="s">
        <v>182</v>
      </c>
      <c r="F105" s="384" t="s">
        <v>182</v>
      </c>
      <c r="G105" s="24"/>
      <c r="H105" s="24"/>
      <c r="I105" s="24"/>
      <c r="J105" s="24"/>
      <c r="K105" s="32"/>
    </row>
    <row r="106" spans="1:11" ht="222.05" customHeight="1">
      <c r="A106" s="31">
        <v>19.100000000000001</v>
      </c>
      <c r="B106" s="380" t="s">
        <v>183</v>
      </c>
      <c r="C106" s="381" t="s">
        <v>183</v>
      </c>
      <c r="D106" s="382" t="s">
        <v>183</v>
      </c>
      <c r="E106" s="383" t="s">
        <v>184</v>
      </c>
      <c r="F106" s="384" t="s">
        <v>184</v>
      </c>
      <c r="G106" s="24" t="s">
        <v>156</v>
      </c>
      <c r="H106" s="30"/>
      <c r="I106" s="24"/>
      <c r="J106" s="24"/>
      <c r="K106" s="32"/>
    </row>
    <row r="107" spans="1:11" ht="222.05" customHeight="1">
      <c r="A107" s="31">
        <v>19.2</v>
      </c>
      <c r="B107" s="380" t="s">
        <v>185</v>
      </c>
      <c r="C107" s="381" t="s">
        <v>185</v>
      </c>
      <c r="D107" s="382" t="s">
        <v>185</v>
      </c>
      <c r="E107" s="383" t="s">
        <v>186</v>
      </c>
      <c r="F107" s="384" t="s">
        <v>186</v>
      </c>
      <c r="G107" s="24" t="s">
        <v>156</v>
      </c>
      <c r="H107" s="24"/>
      <c r="I107" s="24"/>
      <c r="J107" s="24"/>
      <c r="K107" s="32"/>
    </row>
    <row r="108" spans="1:11" ht="222.05" customHeight="1">
      <c r="A108" s="31">
        <v>19.3</v>
      </c>
      <c r="B108" s="380" t="s">
        <v>187</v>
      </c>
      <c r="C108" s="381" t="s">
        <v>187</v>
      </c>
      <c r="D108" s="382" t="s">
        <v>187</v>
      </c>
      <c r="E108" s="383" t="s">
        <v>188</v>
      </c>
      <c r="F108" s="384" t="s">
        <v>188</v>
      </c>
      <c r="G108" s="24" t="s">
        <v>141</v>
      </c>
      <c r="H108" s="24"/>
      <c r="I108" s="24"/>
      <c r="J108" s="24"/>
      <c r="K108" s="32"/>
    </row>
    <row r="109" spans="1:11" ht="135" customHeight="1">
      <c r="A109" s="31">
        <v>20</v>
      </c>
      <c r="B109" s="380" t="s">
        <v>189</v>
      </c>
      <c r="C109" s="381" t="s">
        <v>189</v>
      </c>
      <c r="D109" s="382" t="s">
        <v>189</v>
      </c>
      <c r="E109" s="383" t="s">
        <v>190</v>
      </c>
      <c r="F109" s="384" t="s">
        <v>190</v>
      </c>
      <c r="G109" s="24" t="s">
        <v>141</v>
      </c>
      <c r="H109" s="24"/>
      <c r="I109" s="24"/>
      <c r="J109" s="24"/>
      <c r="K109" s="32"/>
    </row>
    <row r="110" spans="1:11" ht="222.05" customHeight="1">
      <c r="A110" s="31">
        <v>21</v>
      </c>
      <c r="B110" s="380" t="s">
        <v>191</v>
      </c>
      <c r="C110" s="381" t="s">
        <v>191</v>
      </c>
      <c r="D110" s="382" t="s">
        <v>191</v>
      </c>
      <c r="E110" s="383" t="s">
        <v>192</v>
      </c>
      <c r="F110" s="384" t="s">
        <v>192</v>
      </c>
      <c r="G110" s="24" t="s">
        <v>141</v>
      </c>
      <c r="H110" s="30"/>
      <c r="I110" s="24"/>
      <c r="J110" s="24"/>
      <c r="K110" s="32"/>
    </row>
    <row r="111" spans="1:11" ht="222.05" customHeight="1">
      <c r="A111" s="31">
        <v>22</v>
      </c>
      <c r="B111" s="380" t="s">
        <v>193</v>
      </c>
      <c r="C111" s="381" t="s">
        <v>193</v>
      </c>
      <c r="D111" s="382" t="s">
        <v>193</v>
      </c>
      <c r="E111" s="383" t="s">
        <v>194</v>
      </c>
      <c r="F111" s="384" t="s">
        <v>194</v>
      </c>
      <c r="G111" s="24" t="s">
        <v>156</v>
      </c>
      <c r="H111" s="30"/>
      <c r="I111" s="24"/>
      <c r="J111" s="24"/>
      <c r="K111" s="32"/>
    </row>
    <row r="112" spans="1:11" ht="222.05" customHeight="1">
      <c r="A112" s="31">
        <v>23</v>
      </c>
      <c r="B112" s="380" t="s">
        <v>195</v>
      </c>
      <c r="C112" s="381" t="s">
        <v>195</v>
      </c>
      <c r="D112" s="382" t="s">
        <v>195</v>
      </c>
      <c r="E112" s="383" t="s">
        <v>196</v>
      </c>
      <c r="F112" s="384" t="s">
        <v>196</v>
      </c>
      <c r="G112" s="24" t="s">
        <v>197</v>
      </c>
      <c r="H112" s="30"/>
      <c r="I112" s="24"/>
      <c r="J112" s="24"/>
      <c r="K112" s="32"/>
    </row>
    <row r="113" spans="1:11" ht="366.75" customHeight="1">
      <c r="A113" s="31">
        <v>24</v>
      </c>
      <c r="B113" s="386" t="s">
        <v>106</v>
      </c>
      <c r="C113" s="387" t="s">
        <v>106</v>
      </c>
      <c r="D113" s="388" t="s">
        <v>106</v>
      </c>
      <c r="E113" s="383" t="s">
        <v>55</v>
      </c>
      <c r="F113" s="384" t="s">
        <v>55</v>
      </c>
      <c r="G113" s="24" t="s">
        <v>56</v>
      </c>
      <c r="H113" s="30">
        <f>K163</f>
        <v>3</v>
      </c>
      <c r="I113" s="24"/>
      <c r="J113" s="24"/>
      <c r="K113" s="32"/>
    </row>
    <row r="114" spans="1:11" ht="222.05" customHeight="1">
      <c r="A114" s="31">
        <v>25</v>
      </c>
      <c r="B114" s="386" t="s">
        <v>198</v>
      </c>
      <c r="C114" s="387" t="s">
        <v>198</v>
      </c>
      <c r="D114" s="388" t="s">
        <v>198</v>
      </c>
      <c r="E114" s="383" t="s">
        <v>199</v>
      </c>
      <c r="F114" s="384" t="s">
        <v>199</v>
      </c>
      <c r="G114" s="24" t="s">
        <v>197</v>
      </c>
      <c r="H114" s="30"/>
      <c r="I114" s="24"/>
      <c r="J114" s="24"/>
      <c r="K114" s="32"/>
    </row>
    <row r="115" spans="1:11" ht="222.05" customHeight="1">
      <c r="A115" s="31">
        <v>26</v>
      </c>
      <c r="B115" s="380" t="s">
        <v>200</v>
      </c>
      <c r="C115" s="381" t="s">
        <v>200</v>
      </c>
      <c r="D115" s="382" t="s">
        <v>200</v>
      </c>
      <c r="E115" s="383" t="s">
        <v>201</v>
      </c>
      <c r="F115" s="384" t="s">
        <v>201</v>
      </c>
      <c r="G115" s="24" t="s">
        <v>45</v>
      </c>
      <c r="H115" s="24"/>
      <c r="I115" s="24"/>
      <c r="J115" s="24"/>
      <c r="K115" s="32"/>
    </row>
    <row r="116" spans="1:11" ht="222.05" customHeight="1">
      <c r="A116" s="31">
        <v>27</v>
      </c>
      <c r="B116" s="380" t="s">
        <v>202</v>
      </c>
      <c r="C116" s="381" t="s">
        <v>202</v>
      </c>
      <c r="D116" s="382" t="s">
        <v>202</v>
      </c>
      <c r="E116" s="383" t="s">
        <v>203</v>
      </c>
      <c r="F116" s="384" t="s">
        <v>203</v>
      </c>
      <c r="G116" s="24" t="s">
        <v>54</v>
      </c>
      <c r="H116" s="30">
        <f>K168</f>
        <v>1</v>
      </c>
      <c r="I116" s="24"/>
      <c r="J116" s="24"/>
      <c r="K116" s="32"/>
    </row>
    <row r="117" spans="1:11" ht="340.55" customHeight="1">
      <c r="A117" s="31">
        <v>28</v>
      </c>
      <c r="B117" s="380" t="s">
        <v>204</v>
      </c>
      <c r="C117" s="381" t="s">
        <v>204</v>
      </c>
      <c r="D117" s="382" t="s">
        <v>204</v>
      </c>
      <c r="E117" s="383" t="s">
        <v>205</v>
      </c>
      <c r="F117" s="384" t="s">
        <v>205</v>
      </c>
      <c r="G117" s="24" t="s">
        <v>38</v>
      </c>
      <c r="H117" s="30"/>
      <c r="I117" s="24"/>
      <c r="J117" s="24"/>
      <c r="K117" s="32"/>
    </row>
    <row r="118" spans="1:11" ht="222.05" customHeight="1">
      <c r="A118" s="31">
        <v>29</v>
      </c>
      <c r="B118" s="380" t="s">
        <v>206</v>
      </c>
      <c r="C118" s="381" t="s">
        <v>206</v>
      </c>
      <c r="D118" s="382" t="s">
        <v>206</v>
      </c>
      <c r="E118" s="383" t="s">
        <v>207</v>
      </c>
      <c r="F118" s="384" t="s">
        <v>207</v>
      </c>
      <c r="G118" s="24" t="s">
        <v>38</v>
      </c>
      <c r="H118" s="24"/>
      <c r="I118" s="24"/>
      <c r="J118" s="24"/>
      <c r="K118" s="32"/>
    </row>
    <row r="119" spans="1:11" ht="118.5" customHeight="1">
      <c r="A119" s="31">
        <v>30</v>
      </c>
      <c r="B119" s="380" t="s">
        <v>208</v>
      </c>
      <c r="C119" s="381" t="s">
        <v>208</v>
      </c>
      <c r="D119" s="382" t="s">
        <v>208</v>
      </c>
      <c r="E119" s="383" t="s">
        <v>209</v>
      </c>
      <c r="F119" s="384" t="s">
        <v>209</v>
      </c>
      <c r="G119" s="24" t="s">
        <v>38</v>
      </c>
      <c r="H119" s="30"/>
      <c r="I119" s="24"/>
      <c r="J119" s="24"/>
      <c r="K119" s="32"/>
    </row>
    <row r="120" spans="1:11" ht="315" customHeight="1">
      <c r="A120" s="31">
        <v>31</v>
      </c>
      <c r="B120" s="380" t="s">
        <v>210</v>
      </c>
      <c r="C120" s="381" t="s">
        <v>210</v>
      </c>
      <c r="D120" s="382" t="s">
        <v>210</v>
      </c>
      <c r="E120" s="383" t="s">
        <v>211</v>
      </c>
      <c r="F120" s="384" t="s">
        <v>211</v>
      </c>
      <c r="G120" s="24" t="s">
        <v>38</v>
      </c>
      <c r="H120" s="24"/>
      <c r="I120" s="24"/>
      <c r="J120" s="24"/>
      <c r="K120" s="32"/>
    </row>
    <row r="121" spans="1:11" ht="158.25" customHeight="1">
      <c r="A121" s="31">
        <v>32</v>
      </c>
      <c r="B121" s="380" t="s">
        <v>212</v>
      </c>
      <c r="C121" s="381" t="s">
        <v>212</v>
      </c>
      <c r="D121" s="382" t="s">
        <v>212</v>
      </c>
      <c r="E121" s="383" t="s">
        <v>213</v>
      </c>
      <c r="F121" s="384" t="s">
        <v>213</v>
      </c>
      <c r="G121" s="24" t="s">
        <v>214</v>
      </c>
      <c r="H121" s="24"/>
      <c r="I121" s="24"/>
      <c r="J121" s="24"/>
      <c r="K121" s="32"/>
    </row>
    <row r="122" spans="1:11" ht="285.75" customHeight="1">
      <c r="A122" s="31">
        <v>33</v>
      </c>
      <c r="B122" s="380" t="s">
        <v>215</v>
      </c>
      <c r="C122" s="381" t="s">
        <v>215</v>
      </c>
      <c r="D122" s="382" t="s">
        <v>215</v>
      </c>
      <c r="E122" s="383" t="s">
        <v>216</v>
      </c>
      <c r="F122" s="384" t="s">
        <v>216</v>
      </c>
      <c r="G122" s="24" t="s">
        <v>217</v>
      </c>
      <c r="H122" s="24"/>
      <c r="I122" s="24"/>
      <c r="J122" s="24"/>
      <c r="K122" s="32"/>
    </row>
    <row r="123" spans="1:11" ht="237.8" customHeight="1">
      <c r="A123" s="31">
        <v>34</v>
      </c>
      <c r="B123" s="380" t="s">
        <v>218</v>
      </c>
      <c r="C123" s="381" t="s">
        <v>218</v>
      </c>
      <c r="D123" s="382" t="s">
        <v>218</v>
      </c>
      <c r="E123" s="383" t="s">
        <v>219</v>
      </c>
      <c r="F123" s="384" t="s">
        <v>219</v>
      </c>
      <c r="G123" s="24" t="s">
        <v>220</v>
      </c>
      <c r="H123" s="24"/>
      <c r="I123" s="24"/>
      <c r="J123" s="24"/>
      <c r="K123" s="32"/>
    </row>
    <row r="124" spans="1:11" ht="209.3" customHeight="1">
      <c r="A124" s="31">
        <v>35</v>
      </c>
      <c r="B124" s="380" t="s">
        <v>218</v>
      </c>
      <c r="C124" s="381" t="s">
        <v>218</v>
      </c>
      <c r="D124" s="382" t="s">
        <v>218</v>
      </c>
      <c r="E124" s="383" t="s">
        <v>221</v>
      </c>
      <c r="F124" s="384" t="s">
        <v>221</v>
      </c>
      <c r="G124" s="24" t="s">
        <v>156</v>
      </c>
      <c r="H124" s="24"/>
      <c r="I124" s="24"/>
      <c r="J124" s="24"/>
      <c r="K124" s="32"/>
    </row>
    <row r="125" spans="1:11" ht="398.3" customHeight="1">
      <c r="A125" s="31">
        <v>36</v>
      </c>
      <c r="B125" s="380" t="s">
        <v>222</v>
      </c>
      <c r="C125" s="381" t="s">
        <v>222</v>
      </c>
      <c r="D125" s="382" t="s">
        <v>222</v>
      </c>
      <c r="E125" s="383" t="s">
        <v>223</v>
      </c>
      <c r="F125" s="384" t="s">
        <v>223</v>
      </c>
      <c r="G125" s="24" t="s">
        <v>224</v>
      </c>
      <c r="H125" s="24"/>
      <c r="I125" s="24"/>
      <c r="J125" s="24"/>
      <c r="K125" s="32"/>
    </row>
    <row r="126" spans="1:11" ht="238.6" customHeight="1">
      <c r="A126" s="31">
        <v>37</v>
      </c>
      <c r="B126" s="380" t="s">
        <v>225</v>
      </c>
      <c r="C126" s="381" t="s">
        <v>225</v>
      </c>
      <c r="D126" s="382" t="s">
        <v>225</v>
      </c>
      <c r="E126" s="383" t="s">
        <v>226</v>
      </c>
      <c r="F126" s="384" t="s">
        <v>226</v>
      </c>
      <c r="G126" s="24" t="s">
        <v>227</v>
      </c>
      <c r="H126" s="24"/>
      <c r="I126" s="24"/>
      <c r="J126" s="24"/>
      <c r="K126" s="32"/>
    </row>
    <row r="127" spans="1:11" ht="142.55000000000001" customHeight="1">
      <c r="A127" s="31">
        <v>38</v>
      </c>
      <c r="B127" s="380" t="s">
        <v>228</v>
      </c>
      <c r="C127" s="381" t="s">
        <v>228</v>
      </c>
      <c r="D127" s="382" t="s">
        <v>228</v>
      </c>
      <c r="E127" s="383" t="s">
        <v>229</v>
      </c>
      <c r="F127" s="384" t="s">
        <v>229</v>
      </c>
      <c r="G127" s="24"/>
      <c r="H127" s="24"/>
      <c r="I127" s="24"/>
      <c r="J127" s="24"/>
      <c r="K127" s="32"/>
    </row>
    <row r="128" spans="1:11" ht="115.55" customHeight="1">
      <c r="A128" s="31">
        <v>38.1</v>
      </c>
      <c r="B128" s="380" t="s">
        <v>230</v>
      </c>
      <c r="C128" s="381" t="s">
        <v>230</v>
      </c>
      <c r="D128" s="382" t="s">
        <v>230</v>
      </c>
      <c r="E128" s="383" t="s">
        <v>231</v>
      </c>
      <c r="F128" s="384" t="s">
        <v>231</v>
      </c>
      <c r="G128" s="24" t="s">
        <v>144</v>
      </c>
      <c r="H128" s="24"/>
      <c r="I128" s="24"/>
      <c r="J128" s="24"/>
      <c r="K128" s="32"/>
    </row>
    <row r="129" spans="1:12" ht="132.05000000000001" customHeight="1">
      <c r="A129" s="31">
        <v>38.200000000000003</v>
      </c>
      <c r="B129" s="380" t="s">
        <v>232</v>
      </c>
      <c r="C129" s="381" t="s">
        <v>232</v>
      </c>
      <c r="D129" s="382" t="s">
        <v>232</v>
      </c>
      <c r="E129" s="383" t="s">
        <v>233</v>
      </c>
      <c r="F129" s="384" t="s">
        <v>233</v>
      </c>
      <c r="G129" s="24" t="s">
        <v>45</v>
      </c>
      <c r="H129" s="24"/>
      <c r="I129" s="24"/>
      <c r="J129" s="24"/>
      <c r="K129" s="32"/>
    </row>
    <row r="130" spans="1:12" ht="222.05" customHeight="1">
      <c r="A130" s="31">
        <v>38.299999999999997</v>
      </c>
      <c r="B130" s="380" t="s">
        <v>234</v>
      </c>
      <c r="C130" s="381" t="s">
        <v>234</v>
      </c>
      <c r="D130" s="382" t="s">
        <v>234</v>
      </c>
      <c r="E130" s="383" t="s">
        <v>229</v>
      </c>
      <c r="F130" s="384" t="s">
        <v>229</v>
      </c>
      <c r="G130" s="24" t="s">
        <v>144</v>
      </c>
      <c r="H130" s="24"/>
      <c r="I130" s="24"/>
      <c r="J130" s="24"/>
      <c r="K130" s="32"/>
    </row>
    <row r="131" spans="1:12" ht="163.5" customHeight="1">
      <c r="A131" s="31">
        <v>38.4</v>
      </c>
      <c r="B131" s="380" t="s">
        <v>235</v>
      </c>
      <c r="C131" s="381" t="s">
        <v>235</v>
      </c>
      <c r="D131" s="382" t="s">
        <v>235</v>
      </c>
      <c r="E131" s="383" t="s">
        <v>236</v>
      </c>
      <c r="F131" s="384" t="s">
        <v>236</v>
      </c>
      <c r="G131" s="24" t="s">
        <v>45</v>
      </c>
      <c r="H131" s="24"/>
      <c r="I131" s="24"/>
      <c r="J131" s="24"/>
      <c r="K131" s="32"/>
    </row>
    <row r="132" spans="1:12" ht="129.80000000000001" customHeight="1">
      <c r="A132" s="31">
        <v>39</v>
      </c>
      <c r="B132" s="380" t="s">
        <v>237</v>
      </c>
      <c r="C132" s="381" t="s">
        <v>237</v>
      </c>
      <c r="D132" s="382" t="s">
        <v>237</v>
      </c>
      <c r="E132" s="383" t="s">
        <v>238</v>
      </c>
      <c r="F132" s="384" t="s">
        <v>238</v>
      </c>
      <c r="G132" s="24" t="s">
        <v>144</v>
      </c>
      <c r="H132" s="24"/>
      <c r="I132" s="24"/>
      <c r="J132" s="24"/>
      <c r="K132" s="32"/>
    </row>
    <row r="133" spans="1:12" ht="159.75" customHeight="1">
      <c r="A133" s="31">
        <v>40</v>
      </c>
      <c r="B133" s="380" t="s">
        <v>239</v>
      </c>
      <c r="C133" s="381" t="s">
        <v>239</v>
      </c>
      <c r="D133" s="382" t="s">
        <v>239</v>
      </c>
      <c r="E133" s="383" t="s">
        <v>240</v>
      </c>
      <c r="F133" s="384" t="s">
        <v>240</v>
      </c>
      <c r="G133" s="24" t="s">
        <v>214</v>
      </c>
      <c r="H133" s="24"/>
      <c r="I133" s="24"/>
      <c r="J133" s="24"/>
      <c r="K133" s="32"/>
    </row>
    <row r="134" spans="1:12" ht="189.85" customHeight="1">
      <c r="A134" s="31">
        <v>41</v>
      </c>
      <c r="B134" s="380" t="s">
        <v>241</v>
      </c>
      <c r="C134" s="381" t="s">
        <v>241</v>
      </c>
      <c r="D134" s="382" t="s">
        <v>241</v>
      </c>
      <c r="E134" s="383" t="s">
        <v>242</v>
      </c>
      <c r="F134" s="384" t="s">
        <v>242</v>
      </c>
      <c r="G134" s="24" t="s">
        <v>144</v>
      </c>
      <c r="H134" s="30"/>
      <c r="I134" s="24"/>
      <c r="J134" s="24"/>
      <c r="K134" s="32"/>
    </row>
    <row r="135" spans="1:12" ht="96.75" customHeight="1">
      <c r="A135" s="31">
        <v>41.1</v>
      </c>
      <c r="B135" s="380" t="s">
        <v>243</v>
      </c>
      <c r="C135" s="381" t="s">
        <v>243</v>
      </c>
      <c r="D135" s="382" t="s">
        <v>243</v>
      </c>
      <c r="E135" s="383" t="s">
        <v>244</v>
      </c>
      <c r="F135" s="384" t="s">
        <v>244</v>
      </c>
      <c r="G135" s="24" t="s">
        <v>245</v>
      </c>
      <c r="H135" s="30"/>
      <c r="I135" s="24"/>
      <c r="J135" s="24"/>
      <c r="K135" s="32"/>
    </row>
    <row r="136" spans="1:12" ht="179.2" customHeight="1">
      <c r="A136" s="31">
        <v>42</v>
      </c>
      <c r="B136" s="380" t="s">
        <v>246</v>
      </c>
      <c r="C136" s="381" t="s">
        <v>246</v>
      </c>
      <c r="D136" s="382" t="s">
        <v>246</v>
      </c>
      <c r="E136" s="383" t="s">
        <v>247</v>
      </c>
      <c r="F136" s="384" t="s">
        <v>247</v>
      </c>
      <c r="G136" s="24" t="s">
        <v>141</v>
      </c>
      <c r="H136" s="30"/>
      <c r="I136" s="24"/>
      <c r="J136" s="24"/>
      <c r="K136" s="32"/>
    </row>
    <row r="137" spans="1:12" ht="141.75" customHeight="1">
      <c r="A137" s="31">
        <v>43</v>
      </c>
      <c r="B137" s="380" t="s">
        <v>248</v>
      </c>
      <c r="C137" s="381" t="s">
        <v>248</v>
      </c>
      <c r="D137" s="382" t="s">
        <v>248</v>
      </c>
      <c r="E137" s="383" t="s">
        <v>249</v>
      </c>
      <c r="F137" s="384" t="s">
        <v>249</v>
      </c>
      <c r="G137" s="24" t="s">
        <v>38</v>
      </c>
      <c r="H137" s="30"/>
      <c r="I137" s="24"/>
      <c r="J137" s="24"/>
      <c r="K137" s="32"/>
    </row>
    <row r="138" spans="1:12" ht="146.94999999999999" customHeight="1">
      <c r="A138" s="31">
        <v>44</v>
      </c>
      <c r="B138" s="380" t="s">
        <v>250</v>
      </c>
      <c r="C138" s="381" t="s">
        <v>250</v>
      </c>
      <c r="D138" s="382" t="s">
        <v>250</v>
      </c>
      <c r="E138" s="383" t="s">
        <v>251</v>
      </c>
      <c r="F138" s="384" t="s">
        <v>251</v>
      </c>
      <c r="G138" s="24" t="s">
        <v>156</v>
      </c>
      <c r="H138" s="24"/>
      <c r="I138" s="24"/>
      <c r="J138" s="24"/>
      <c r="K138" s="32"/>
    </row>
    <row r="139" spans="1:12" ht="100.5" customHeight="1">
      <c r="A139" s="31">
        <v>45</v>
      </c>
      <c r="B139" s="380" t="s">
        <v>252</v>
      </c>
      <c r="C139" s="381" t="s">
        <v>252</v>
      </c>
      <c r="D139" s="382" t="s">
        <v>252</v>
      </c>
      <c r="E139" s="383" t="s">
        <v>253</v>
      </c>
      <c r="F139" s="384" t="s">
        <v>253</v>
      </c>
      <c r="G139" s="24" t="s">
        <v>141</v>
      </c>
      <c r="H139" s="24"/>
      <c r="I139" s="24"/>
      <c r="J139" s="24"/>
      <c r="K139" s="32"/>
    </row>
    <row r="140" spans="1:12" ht="36" customHeight="1" thickBot="1">
      <c r="A140" s="31">
        <v>46</v>
      </c>
      <c r="B140" s="380" t="s">
        <v>254</v>
      </c>
      <c r="C140" s="381"/>
      <c r="D140" s="382"/>
      <c r="E140" s="383" t="s">
        <v>254</v>
      </c>
      <c r="F140" s="384"/>
      <c r="G140" s="24" t="s">
        <v>141</v>
      </c>
      <c r="H140" s="70">
        <f>+'49+770 MJB RHS'!H219</f>
        <v>0</v>
      </c>
      <c r="I140" s="60"/>
      <c r="J140" s="60"/>
      <c r="K140" s="71"/>
    </row>
    <row r="141" spans="1:12">
      <c r="A141" s="33"/>
      <c r="B141" s="33"/>
      <c r="C141" s="33"/>
      <c r="F141" s="33"/>
      <c r="G141" s="33"/>
      <c r="H141" s="33"/>
      <c r="I141" s="33"/>
      <c r="J141" s="33"/>
      <c r="K141" s="33"/>
    </row>
    <row r="142" spans="1:12" ht="15.75">
      <c r="A142" s="397" t="s">
        <v>57</v>
      </c>
      <c r="B142" s="397"/>
      <c r="C142" s="397"/>
      <c r="D142" s="397"/>
      <c r="E142" s="397"/>
      <c r="F142" s="397"/>
      <c r="G142" s="397"/>
      <c r="H142" s="397"/>
      <c r="I142" s="397"/>
      <c r="J142" s="397"/>
      <c r="K142" s="398"/>
      <c r="L142" s="106"/>
    </row>
    <row r="143" spans="1:12" ht="15.75" thickBot="1">
      <c r="A143" s="399" t="s">
        <v>0</v>
      </c>
      <c r="B143" s="399"/>
      <c r="C143" s="399"/>
      <c r="D143" s="50" t="s">
        <v>58</v>
      </c>
      <c r="E143" s="50"/>
      <c r="F143" s="50" t="s">
        <v>50</v>
      </c>
      <c r="G143" s="50" t="s">
        <v>59</v>
      </c>
      <c r="H143" s="50" t="s">
        <v>60</v>
      </c>
      <c r="I143" s="50" t="s">
        <v>61</v>
      </c>
      <c r="J143" s="50"/>
      <c r="K143" s="107" t="s">
        <v>51</v>
      </c>
      <c r="L143" s="56"/>
    </row>
    <row r="144" spans="1:12" ht="16.55" customHeight="1">
      <c r="A144" s="395" t="s">
        <v>109</v>
      </c>
      <c r="B144" s="396"/>
      <c r="C144" s="396"/>
      <c r="D144" s="52"/>
      <c r="E144" s="52"/>
      <c r="F144" s="53"/>
      <c r="G144" s="54"/>
      <c r="H144" s="54"/>
      <c r="I144" s="54"/>
      <c r="J144" s="54"/>
      <c r="K144" s="108"/>
      <c r="L144" s="56"/>
    </row>
    <row r="145" spans="1:17">
      <c r="A145" s="389" t="s">
        <v>64</v>
      </c>
      <c r="B145" s="390"/>
      <c r="C145" s="390"/>
      <c r="D145" s="55"/>
      <c r="E145" s="55"/>
      <c r="F145" s="56"/>
      <c r="G145" s="57"/>
      <c r="H145" s="57"/>
      <c r="I145" s="57"/>
      <c r="J145" s="57"/>
      <c r="K145" s="109">
        <f>I58</f>
        <v>3</v>
      </c>
      <c r="L145" s="56"/>
    </row>
    <row r="146" spans="1:17">
      <c r="A146" s="389" t="s">
        <v>62</v>
      </c>
      <c r="B146" s="390"/>
      <c r="C146" s="390"/>
      <c r="D146" s="55"/>
      <c r="E146" s="55"/>
      <c r="F146" s="56"/>
      <c r="G146" s="57"/>
      <c r="H146" s="57"/>
      <c r="I146" s="57"/>
      <c r="J146" s="57"/>
      <c r="K146" s="33">
        <f>K145*10%</f>
        <v>0.30000000000000004</v>
      </c>
      <c r="L146" s="56"/>
    </row>
    <row r="147" spans="1:17">
      <c r="A147" s="391"/>
      <c r="B147" s="392"/>
      <c r="C147" s="392"/>
      <c r="D147" s="56"/>
      <c r="E147" s="55"/>
      <c r="F147" s="56"/>
      <c r="G147" s="57"/>
      <c r="H147" s="57"/>
      <c r="I147" s="57"/>
      <c r="J147" s="57"/>
      <c r="K147" s="109">
        <f>SUM(K145:K146)</f>
        <v>3.3</v>
      </c>
      <c r="L147" s="56"/>
    </row>
    <row r="148" spans="1:17" ht="15.75" thickBot="1">
      <c r="A148" s="393" t="s">
        <v>63</v>
      </c>
      <c r="B148" s="394"/>
      <c r="C148" s="394"/>
      <c r="D148" s="58"/>
      <c r="E148" s="58"/>
      <c r="F148" s="59" t="s">
        <v>98</v>
      </c>
      <c r="G148" s="60"/>
      <c r="H148" s="60"/>
      <c r="I148" s="60"/>
      <c r="J148" s="60"/>
      <c r="K148" s="110">
        <f>ROUNDUP(K147,0)</f>
        <v>4</v>
      </c>
      <c r="L148" s="56"/>
    </row>
    <row r="149" spans="1:17">
      <c r="A149" s="395" t="s">
        <v>107</v>
      </c>
      <c r="B149" s="396"/>
      <c r="C149" s="396"/>
      <c r="D149" s="52"/>
      <c r="E149" s="52"/>
      <c r="F149" s="53"/>
      <c r="G149" s="54"/>
      <c r="H149" s="54"/>
      <c r="I149" s="54"/>
      <c r="J149" s="54"/>
      <c r="K149" s="108"/>
      <c r="L149" s="56"/>
    </row>
    <row r="150" spans="1:17">
      <c r="A150" s="389" t="s">
        <v>64</v>
      </c>
      <c r="B150" s="390"/>
      <c r="C150" s="390"/>
      <c r="D150" s="55"/>
      <c r="E150" s="55"/>
      <c r="F150" s="56"/>
      <c r="G150" s="57"/>
      <c r="H150" s="57"/>
      <c r="I150" s="57"/>
      <c r="J150" s="57"/>
      <c r="K150" s="109">
        <f>P82</f>
        <v>264</v>
      </c>
      <c r="L150" s="56"/>
      <c r="Q150" s="1" t="s">
        <v>160</v>
      </c>
    </row>
    <row r="151" spans="1:17">
      <c r="A151" s="389" t="s">
        <v>62</v>
      </c>
      <c r="B151" s="390"/>
      <c r="C151" s="390"/>
      <c r="D151" s="55"/>
      <c r="E151" s="55"/>
      <c r="F151" s="56"/>
      <c r="G151" s="57"/>
      <c r="H151" s="57"/>
      <c r="I151" s="57"/>
      <c r="J151" s="57"/>
      <c r="K151" s="33">
        <f>K150*10%</f>
        <v>26.400000000000002</v>
      </c>
      <c r="L151" s="56"/>
    </row>
    <row r="152" spans="1:17">
      <c r="A152" s="391"/>
      <c r="B152" s="392"/>
      <c r="C152" s="392"/>
      <c r="D152" s="56"/>
      <c r="E152" s="55"/>
      <c r="F152" s="56"/>
      <c r="G152" s="57"/>
      <c r="H152" s="57"/>
      <c r="I152" s="57"/>
      <c r="J152" s="57"/>
      <c r="K152" s="109">
        <f>SUM(K150:K151)</f>
        <v>290.39999999999998</v>
      </c>
      <c r="L152" s="56"/>
    </row>
    <row r="153" spans="1:17" ht="15.75" thickBot="1">
      <c r="A153" s="393" t="s">
        <v>63</v>
      </c>
      <c r="B153" s="394"/>
      <c r="C153" s="394"/>
      <c r="D153" s="58"/>
      <c r="E153" s="58"/>
      <c r="F153" s="59" t="s">
        <v>54</v>
      </c>
      <c r="G153" s="60"/>
      <c r="H153" s="60"/>
      <c r="I153" s="60"/>
      <c r="J153" s="60"/>
      <c r="K153" s="110">
        <f>ROUNDUP(K152,0)</f>
        <v>291</v>
      </c>
      <c r="L153" s="56"/>
    </row>
    <row r="154" spans="1:17">
      <c r="A154" s="395" t="s">
        <v>309</v>
      </c>
      <c r="B154" s="396"/>
      <c r="C154" s="396"/>
      <c r="D154" s="52"/>
      <c r="E154" s="52"/>
      <c r="F154" s="53"/>
      <c r="G154" s="54"/>
      <c r="H154" s="54"/>
      <c r="I154" s="54"/>
      <c r="J154" s="54"/>
      <c r="K154" s="108"/>
      <c r="L154" s="56"/>
    </row>
    <row r="155" spans="1:17">
      <c r="A155" s="389" t="s">
        <v>64</v>
      </c>
      <c r="B155" s="390"/>
      <c r="C155" s="390"/>
      <c r="D155" s="55"/>
      <c r="E155" s="55"/>
      <c r="F155" s="56"/>
      <c r="G155" s="57"/>
      <c r="H155" s="57"/>
      <c r="I155" s="57"/>
      <c r="J155" s="57"/>
      <c r="K155" s="109">
        <f>I61</f>
        <v>60</v>
      </c>
      <c r="L155" s="56"/>
    </row>
    <row r="156" spans="1:17">
      <c r="A156" s="389" t="s">
        <v>62</v>
      </c>
      <c r="B156" s="390"/>
      <c r="C156" s="390"/>
      <c r="D156" s="55"/>
      <c r="E156" s="55"/>
      <c r="F156" s="56"/>
      <c r="G156" s="57"/>
      <c r="H156" s="57"/>
      <c r="I156" s="57"/>
      <c r="J156" s="57"/>
      <c r="K156" s="33"/>
      <c r="L156" s="56"/>
    </row>
    <row r="157" spans="1:17">
      <c r="A157" s="391"/>
      <c r="B157" s="392"/>
      <c r="C157" s="392"/>
      <c r="D157" s="56"/>
      <c r="E157" s="55"/>
      <c r="F157" s="56"/>
      <c r="G157" s="57"/>
      <c r="H157" s="57"/>
      <c r="I157" s="57"/>
      <c r="J157" s="57"/>
      <c r="K157" s="109">
        <f>SUM(K155:K156)</f>
        <v>60</v>
      </c>
      <c r="L157" s="56"/>
    </row>
    <row r="158" spans="1:17" ht="15.75" thickBot="1">
      <c r="A158" s="393" t="s">
        <v>63</v>
      </c>
      <c r="B158" s="394"/>
      <c r="C158" s="394"/>
      <c r="D158" s="58"/>
      <c r="E158" s="58"/>
      <c r="F158" s="59" t="s">
        <v>1</v>
      </c>
      <c r="G158" s="60"/>
      <c r="H158" s="60"/>
      <c r="I158" s="60"/>
      <c r="J158" s="60"/>
      <c r="K158" s="110">
        <f>ROUNDUP(K157,0)</f>
        <v>60</v>
      </c>
      <c r="L158" s="56"/>
    </row>
    <row r="159" spans="1:17">
      <c r="A159" s="395" t="s">
        <v>310</v>
      </c>
      <c r="B159" s="396"/>
      <c r="C159" s="396"/>
      <c r="D159" s="52"/>
      <c r="E159" s="52"/>
      <c r="F159" s="53"/>
      <c r="G159" s="54"/>
      <c r="H159" s="54"/>
      <c r="I159" s="54"/>
      <c r="J159" s="54"/>
      <c r="K159" s="108"/>
      <c r="L159" s="400"/>
    </row>
    <row r="160" spans="1:17">
      <c r="A160" s="389" t="s">
        <v>64</v>
      </c>
      <c r="B160" s="390"/>
      <c r="C160" s="390"/>
      <c r="D160" s="55"/>
      <c r="E160" s="55"/>
      <c r="F160" s="56"/>
      <c r="G160" s="57"/>
      <c r="H160" s="57"/>
      <c r="I160" s="57"/>
      <c r="J160" s="57"/>
      <c r="K160" s="109">
        <f>I59</f>
        <v>2.4140000000000001</v>
      </c>
      <c r="L160" s="400"/>
    </row>
    <row r="161" spans="1:17">
      <c r="A161" s="389" t="s">
        <v>62</v>
      </c>
      <c r="B161" s="390"/>
      <c r="C161" s="390"/>
      <c r="D161" s="55"/>
      <c r="E161" s="55"/>
      <c r="F161" s="56"/>
      <c r="G161" s="57"/>
      <c r="H161" s="57"/>
      <c r="I161" s="57"/>
      <c r="J161" s="57"/>
      <c r="K161" s="109">
        <f>K160*0.1</f>
        <v>0.24140000000000003</v>
      </c>
      <c r="L161" s="400"/>
    </row>
    <row r="162" spans="1:17">
      <c r="A162" s="391"/>
      <c r="B162" s="392"/>
      <c r="C162" s="392"/>
      <c r="D162" s="56"/>
      <c r="E162" s="55"/>
      <c r="F162" s="56"/>
      <c r="G162" s="57"/>
      <c r="H162" s="57"/>
      <c r="I162" s="57"/>
      <c r="J162" s="57"/>
      <c r="K162" s="109">
        <f>K160+K161</f>
        <v>2.6554000000000002</v>
      </c>
      <c r="L162" s="400"/>
    </row>
    <row r="163" spans="1:17" ht="15.75" thickBot="1">
      <c r="A163" s="393" t="s">
        <v>63</v>
      </c>
      <c r="B163" s="394"/>
      <c r="C163" s="394"/>
      <c r="D163" s="58"/>
      <c r="E163" s="58"/>
      <c r="F163" s="59" t="s">
        <v>38</v>
      </c>
      <c r="G163" s="60"/>
      <c r="H163" s="60"/>
      <c r="I163" s="60"/>
      <c r="J163" s="60"/>
      <c r="K163" s="110">
        <f>ROUNDUP(K162,0)</f>
        <v>3</v>
      </c>
      <c r="L163" s="400"/>
    </row>
    <row r="164" spans="1:17">
      <c r="A164" s="395" t="s">
        <v>311</v>
      </c>
      <c r="B164" s="396"/>
      <c r="C164" s="396"/>
      <c r="D164" s="52"/>
      <c r="E164" s="52"/>
      <c r="F164" s="53"/>
      <c r="G164" s="54"/>
      <c r="H164" s="54"/>
      <c r="I164" s="54"/>
      <c r="J164" s="54"/>
      <c r="K164" s="108"/>
      <c r="L164" s="400"/>
    </row>
    <row r="165" spans="1:17">
      <c r="A165" s="389" t="s">
        <v>64</v>
      </c>
      <c r="B165" s="390"/>
      <c r="C165" s="390"/>
      <c r="D165" s="55"/>
      <c r="E165" s="55"/>
      <c r="F165" s="56"/>
      <c r="G165" s="57"/>
      <c r="H165" s="57"/>
      <c r="I165" s="57"/>
      <c r="J165" s="57"/>
      <c r="K165" s="109">
        <f>I60</f>
        <v>0.19200000000000006</v>
      </c>
      <c r="L165" s="400"/>
    </row>
    <row r="166" spans="1:17">
      <c r="A166" s="389" t="s">
        <v>62</v>
      </c>
      <c r="B166" s="390"/>
      <c r="C166" s="390"/>
      <c r="D166" s="55"/>
      <c r="E166" s="55"/>
      <c r="F166" s="56"/>
      <c r="G166" s="57"/>
      <c r="H166" s="57"/>
      <c r="I166" s="57"/>
      <c r="J166" s="57"/>
      <c r="K166" s="109">
        <f>K165*0.1</f>
        <v>1.9200000000000009E-2</v>
      </c>
      <c r="L166" s="400"/>
    </row>
    <row r="167" spans="1:17">
      <c r="A167" s="391"/>
      <c r="B167" s="392"/>
      <c r="C167" s="392"/>
      <c r="D167" s="56"/>
      <c r="E167" s="55"/>
      <c r="F167" s="56"/>
      <c r="G167" s="57"/>
      <c r="H167" s="57"/>
      <c r="I167" s="57"/>
      <c r="J167" s="57"/>
      <c r="K167" s="109">
        <f>K165+K166</f>
        <v>0.21120000000000005</v>
      </c>
      <c r="L167" s="400"/>
      <c r="Q167" s="1" t="s">
        <v>203</v>
      </c>
    </row>
    <row r="168" spans="1:17" ht="15.75" thickBot="1">
      <c r="A168" s="393" t="s">
        <v>63</v>
      </c>
      <c r="B168" s="394"/>
      <c r="C168" s="394"/>
      <c r="D168" s="58"/>
      <c r="E168" s="58"/>
      <c r="F168" s="59" t="s">
        <v>296</v>
      </c>
      <c r="G168" s="60"/>
      <c r="H168" s="60"/>
      <c r="I168" s="60"/>
      <c r="J168" s="60"/>
      <c r="K168" s="110">
        <f>ROUNDUP(K167,0)</f>
        <v>1</v>
      </c>
      <c r="L168" s="400"/>
    </row>
  </sheetData>
  <mergeCells count="174">
    <mergeCell ref="A164:C164"/>
    <mergeCell ref="L164:L168"/>
    <mergeCell ref="A165:C165"/>
    <mergeCell ref="A166:C166"/>
    <mergeCell ref="A167:C167"/>
    <mergeCell ref="A168:C168"/>
    <mergeCell ref="A156:C156"/>
    <mergeCell ref="A157:C157"/>
    <mergeCell ref="A158:C158"/>
    <mergeCell ref="A159:C159"/>
    <mergeCell ref="L159:L163"/>
    <mergeCell ref="A160:C160"/>
    <mergeCell ref="A161:C161"/>
    <mergeCell ref="A162:C162"/>
    <mergeCell ref="A163:C163"/>
    <mergeCell ref="A150:C150"/>
    <mergeCell ref="A151:C151"/>
    <mergeCell ref="A152:C152"/>
    <mergeCell ref="A153:C153"/>
    <mergeCell ref="A154:C154"/>
    <mergeCell ref="A155:C155"/>
    <mergeCell ref="A144:C144"/>
    <mergeCell ref="A145:C145"/>
    <mergeCell ref="A146:C146"/>
    <mergeCell ref="A147:C147"/>
    <mergeCell ref="A148:C148"/>
    <mergeCell ref="A149:C149"/>
    <mergeCell ref="B138:D138"/>
    <mergeCell ref="E138:F138"/>
    <mergeCell ref="B139:D139"/>
    <mergeCell ref="E139:F139"/>
    <mergeCell ref="A142:K142"/>
    <mergeCell ref="A143:C143"/>
    <mergeCell ref="B140:D140"/>
    <mergeCell ref="E140:F140"/>
    <mergeCell ref="B135:D135"/>
    <mergeCell ref="E135:F135"/>
    <mergeCell ref="B136:D136"/>
    <mergeCell ref="E136:F136"/>
    <mergeCell ref="B137:D137"/>
    <mergeCell ref="E137:F137"/>
    <mergeCell ref="B132:D132"/>
    <mergeCell ref="E132:F132"/>
    <mergeCell ref="B133:D133"/>
    <mergeCell ref="E133:F133"/>
    <mergeCell ref="B134:D134"/>
    <mergeCell ref="E134:F134"/>
    <mergeCell ref="B129:D129"/>
    <mergeCell ref="E129:F129"/>
    <mergeCell ref="B130:D130"/>
    <mergeCell ref="E130:F130"/>
    <mergeCell ref="B131:D131"/>
    <mergeCell ref="E131:F131"/>
    <mergeCell ref="B126:D126"/>
    <mergeCell ref="E126:F126"/>
    <mergeCell ref="B127:D127"/>
    <mergeCell ref="E127:F127"/>
    <mergeCell ref="B128:D128"/>
    <mergeCell ref="E128:F128"/>
    <mergeCell ref="B123:D123"/>
    <mergeCell ref="E123:F123"/>
    <mergeCell ref="B124:D124"/>
    <mergeCell ref="E124:F124"/>
    <mergeCell ref="B125:D125"/>
    <mergeCell ref="E125:F125"/>
    <mergeCell ref="B120:D120"/>
    <mergeCell ref="E120:F120"/>
    <mergeCell ref="B121:D121"/>
    <mergeCell ref="E121:F121"/>
    <mergeCell ref="B122:D122"/>
    <mergeCell ref="E122:F122"/>
    <mergeCell ref="B117:D117"/>
    <mergeCell ref="E117:F117"/>
    <mergeCell ref="B118:D118"/>
    <mergeCell ref="E118:F118"/>
    <mergeCell ref="B119:D119"/>
    <mergeCell ref="E119:F119"/>
    <mergeCell ref="B114:D114"/>
    <mergeCell ref="E114:F114"/>
    <mergeCell ref="B115:D115"/>
    <mergeCell ref="E115:F115"/>
    <mergeCell ref="B116:D116"/>
    <mergeCell ref="E116:F116"/>
    <mergeCell ref="B111:D111"/>
    <mergeCell ref="E111:F111"/>
    <mergeCell ref="B112:D112"/>
    <mergeCell ref="E112:F112"/>
    <mergeCell ref="B113:D113"/>
    <mergeCell ref="E113:F113"/>
    <mergeCell ref="B108:D108"/>
    <mergeCell ref="E108:F108"/>
    <mergeCell ref="B109:D109"/>
    <mergeCell ref="E109:F109"/>
    <mergeCell ref="B110:D110"/>
    <mergeCell ref="E110:F110"/>
    <mergeCell ref="B105:D105"/>
    <mergeCell ref="E105:F105"/>
    <mergeCell ref="B106:D106"/>
    <mergeCell ref="E106:F106"/>
    <mergeCell ref="B107:D107"/>
    <mergeCell ref="E107:F107"/>
    <mergeCell ref="B102:D102"/>
    <mergeCell ref="E102:F102"/>
    <mergeCell ref="B103:D103"/>
    <mergeCell ref="E103:F103"/>
    <mergeCell ref="B104:D104"/>
    <mergeCell ref="E104:F104"/>
    <mergeCell ref="B99:D99"/>
    <mergeCell ref="E99:F99"/>
    <mergeCell ref="B100:D100"/>
    <mergeCell ref="E100:F100"/>
    <mergeCell ref="B101:D101"/>
    <mergeCell ref="E101:F101"/>
    <mergeCell ref="B96:D96"/>
    <mergeCell ref="E96:F96"/>
    <mergeCell ref="B97:D97"/>
    <mergeCell ref="E97:F97"/>
    <mergeCell ref="B98:D98"/>
    <mergeCell ref="E98:F98"/>
    <mergeCell ref="B93:D93"/>
    <mergeCell ref="E93:F93"/>
    <mergeCell ref="B94:D94"/>
    <mergeCell ref="E94:F94"/>
    <mergeCell ref="B95:D95"/>
    <mergeCell ref="E95:F95"/>
    <mergeCell ref="B90:D90"/>
    <mergeCell ref="E90:F90"/>
    <mergeCell ref="B91:D91"/>
    <mergeCell ref="E91:F91"/>
    <mergeCell ref="B92:D92"/>
    <mergeCell ref="E92:F92"/>
    <mergeCell ref="B87:D87"/>
    <mergeCell ref="E87:F87"/>
    <mergeCell ref="B88:D88"/>
    <mergeCell ref="E88:F88"/>
    <mergeCell ref="B89:D89"/>
    <mergeCell ref="E89:F89"/>
    <mergeCell ref="B84:D84"/>
    <mergeCell ref="E84:F84"/>
    <mergeCell ref="B85:D85"/>
    <mergeCell ref="E85:F85"/>
    <mergeCell ref="B86:D86"/>
    <mergeCell ref="E86:F86"/>
    <mergeCell ref="F58:G58"/>
    <mergeCell ref="F59:G59"/>
    <mergeCell ref="F60:G60"/>
    <mergeCell ref="F61:G61"/>
    <mergeCell ref="A81:I81"/>
    <mergeCell ref="B83:D83"/>
    <mergeCell ref="E83:F83"/>
    <mergeCell ref="M2:N2"/>
    <mergeCell ref="B5:B6"/>
    <mergeCell ref="C5:C6"/>
    <mergeCell ref="D5:D6"/>
    <mergeCell ref="G5:I5"/>
    <mergeCell ref="J5:J6"/>
    <mergeCell ref="K5:K6"/>
    <mergeCell ref="L5:P5"/>
    <mergeCell ref="A52:K52"/>
    <mergeCell ref="A49:K49"/>
    <mergeCell ref="A48:K48"/>
    <mergeCell ref="A42:K42"/>
    <mergeCell ref="A35:K35"/>
    <mergeCell ref="A27:K27"/>
    <mergeCell ref="A23:K23"/>
    <mergeCell ref="A24:K24"/>
    <mergeCell ref="A20:K20"/>
    <mergeCell ref="A21:K21"/>
    <mergeCell ref="A16:K16"/>
    <mergeCell ref="A17:K17"/>
    <mergeCell ref="A12:K12"/>
    <mergeCell ref="A7:K7"/>
    <mergeCell ref="A8:K8"/>
    <mergeCell ref="A9:K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0F59D-5379-4B23-8E93-E57222FF2929}">
  <dimension ref="A1:W107"/>
  <sheetViews>
    <sheetView topLeftCell="A81" workbookViewId="0">
      <selection activeCell="H41" sqref="H41"/>
    </sheetView>
  </sheetViews>
  <sheetFormatPr defaultColWidth="9.109375" defaultRowHeight="15.05"/>
  <cols>
    <col min="1" max="1" width="19.5546875" style="1" customWidth="1"/>
    <col min="2" max="2" width="15.5546875" style="1" customWidth="1"/>
    <col min="3" max="3" width="16.88671875" style="1" customWidth="1"/>
    <col min="4" max="4" width="30.109375" style="1" customWidth="1"/>
    <col min="5" max="5" width="13.109375" style="1" customWidth="1"/>
    <col min="6" max="6" width="11.88671875" style="1" customWidth="1"/>
    <col min="7" max="7" width="9.109375" style="1"/>
    <col min="8" max="8" width="12.44140625" style="1" customWidth="1"/>
    <col min="9" max="9" width="13.5546875" style="1" customWidth="1"/>
    <col min="10" max="10" width="17.5546875" style="1" customWidth="1"/>
    <col min="11" max="11" width="22.44140625" style="1" customWidth="1"/>
    <col min="12" max="16384" width="9.109375" style="1"/>
  </cols>
  <sheetData>
    <row r="1" spans="1:23" s="39" customFormat="1" ht="24.9">
      <c r="A1" s="34" t="s">
        <v>6</v>
      </c>
      <c r="B1" s="35" t="s">
        <v>7</v>
      </c>
      <c r="C1" s="35" t="s">
        <v>8</v>
      </c>
      <c r="D1" s="35" t="s">
        <v>9</v>
      </c>
      <c r="E1" s="35" t="s">
        <v>10</v>
      </c>
      <c r="F1" s="35" t="s">
        <v>11</v>
      </c>
      <c r="G1" s="35" t="s">
        <v>12</v>
      </c>
      <c r="H1" s="35" t="s">
        <v>13</v>
      </c>
      <c r="I1" s="35" t="s">
        <v>14</v>
      </c>
      <c r="J1" s="35" t="s">
        <v>15</v>
      </c>
      <c r="K1" s="35" t="s">
        <v>16</v>
      </c>
      <c r="L1" s="36" t="s">
        <v>17</v>
      </c>
      <c r="M1" s="37" t="s">
        <v>18</v>
      </c>
      <c r="N1" s="37"/>
      <c r="O1" s="38"/>
      <c r="P1" s="37"/>
    </row>
    <row r="2" spans="1:23" s="39" customFormat="1" ht="43.85" thickBot="1">
      <c r="A2" s="40" t="s">
        <v>19</v>
      </c>
      <c r="B2" s="41" t="s">
        <v>65</v>
      </c>
      <c r="C2" s="41" t="s">
        <v>518</v>
      </c>
      <c r="D2" s="42" t="s">
        <v>519</v>
      </c>
      <c r="E2" s="43" t="s">
        <v>520</v>
      </c>
      <c r="F2" s="44" t="s">
        <v>521</v>
      </c>
      <c r="G2" s="44" t="s">
        <v>522</v>
      </c>
      <c r="H2" s="45" t="s">
        <v>20</v>
      </c>
      <c r="I2" s="46">
        <v>8</v>
      </c>
      <c r="J2" s="45" t="s">
        <v>21</v>
      </c>
      <c r="K2" s="45" t="s">
        <v>22</v>
      </c>
      <c r="L2" s="47" t="s">
        <v>23</v>
      </c>
      <c r="M2" s="427" t="s">
        <v>523</v>
      </c>
      <c r="N2" s="428"/>
      <c r="O2" s="38"/>
      <c r="P2" s="37"/>
      <c r="S2" s="39" t="str" cm="1">
        <f t="array" ref="S2:W2">_xlfn.TEXTSPLIT(C2," "," ",TRUE,1,)</f>
        <v>Ch</v>
      </c>
      <c r="T2" s="39" t="str">
        <v>-</v>
      </c>
      <c r="U2" s="39" t="str">
        <v>58+555</v>
      </c>
      <c r="V2" s="39" t="str">
        <v>-</v>
      </c>
      <c r="W2" s="39" t="str">
        <v>LHS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43</v>
      </c>
      <c r="B7" s="411"/>
      <c r="C7" s="411"/>
      <c r="D7" s="411"/>
      <c r="E7" s="411"/>
      <c r="F7" s="411"/>
      <c r="G7" s="411"/>
      <c r="H7" s="411"/>
      <c r="I7" s="411"/>
      <c r="J7" s="411"/>
      <c r="K7" s="412"/>
      <c r="L7" s="8"/>
      <c r="M7" s="8"/>
      <c r="N7" s="8"/>
      <c r="O7" s="8"/>
      <c r="P7" s="9"/>
    </row>
    <row r="8" spans="1:23" ht="15.75">
      <c r="A8" s="410" t="s">
        <v>272</v>
      </c>
      <c r="B8" s="411"/>
      <c r="C8" s="411"/>
      <c r="D8" s="411"/>
      <c r="E8" s="411"/>
      <c r="F8" s="411"/>
      <c r="G8" s="411"/>
      <c r="H8" s="411"/>
      <c r="I8" s="411"/>
      <c r="J8" s="411"/>
      <c r="K8" s="412"/>
      <c r="L8" s="8"/>
      <c r="M8" s="8"/>
      <c r="N8" s="8"/>
      <c r="O8" s="8"/>
      <c r="P8" s="9"/>
    </row>
    <row r="9" spans="1:23" ht="15.75">
      <c r="A9" s="67" t="s">
        <v>524</v>
      </c>
      <c r="B9" s="173" t="s">
        <v>525</v>
      </c>
      <c r="C9" s="173" t="s">
        <v>526</v>
      </c>
      <c r="D9" s="173" t="s">
        <v>527</v>
      </c>
      <c r="E9" s="173" t="s">
        <v>528</v>
      </c>
      <c r="F9" s="173" t="s">
        <v>38</v>
      </c>
      <c r="G9" s="174">
        <v>11.23</v>
      </c>
      <c r="H9" s="174">
        <v>2</v>
      </c>
      <c r="I9" s="174"/>
      <c r="J9" s="175">
        <v>11.23</v>
      </c>
      <c r="K9" s="176" t="s">
        <v>529</v>
      </c>
      <c r="L9" s="15"/>
      <c r="M9" s="15"/>
      <c r="N9" s="15"/>
      <c r="O9" s="15"/>
      <c r="P9" s="16"/>
    </row>
    <row r="10" spans="1:23" ht="15.75">
      <c r="A10" s="67"/>
      <c r="B10" s="173"/>
      <c r="C10" s="173"/>
      <c r="D10" s="173"/>
      <c r="E10" s="173"/>
      <c r="F10" s="173"/>
      <c r="G10" s="174"/>
      <c r="H10" s="174"/>
      <c r="I10" s="174"/>
      <c r="J10" s="175"/>
      <c r="K10" s="176"/>
      <c r="L10" s="15"/>
      <c r="M10" s="15"/>
      <c r="N10" s="15"/>
      <c r="O10" s="15"/>
      <c r="P10" s="16"/>
    </row>
    <row r="11" spans="1:23" ht="15.75">
      <c r="A11" s="424" t="s">
        <v>530</v>
      </c>
      <c r="B11" s="425"/>
      <c r="C11" s="425"/>
      <c r="D11" s="425"/>
      <c r="E11" s="425"/>
      <c r="F11" s="425"/>
      <c r="G11" s="425"/>
      <c r="H11" s="425"/>
      <c r="I11" s="425"/>
      <c r="J11" s="425"/>
      <c r="K11" s="426"/>
      <c r="L11" s="8"/>
      <c r="M11" s="8"/>
      <c r="N11" s="8"/>
      <c r="O11" s="8"/>
      <c r="P11" s="9"/>
    </row>
    <row r="12" spans="1:23" ht="31.45">
      <c r="A12" s="67" t="s">
        <v>453</v>
      </c>
      <c r="B12" s="173" t="s">
        <v>531</v>
      </c>
      <c r="C12" s="173" t="s">
        <v>532</v>
      </c>
      <c r="D12" s="173" t="s">
        <v>533</v>
      </c>
      <c r="E12" s="173">
        <v>2</v>
      </c>
      <c r="F12" s="173" t="s">
        <v>217</v>
      </c>
      <c r="G12" s="175">
        <v>11.23</v>
      </c>
      <c r="H12" s="175"/>
      <c r="I12" s="175"/>
      <c r="J12" s="175">
        <f>G12</f>
        <v>11.23</v>
      </c>
      <c r="K12" s="176" t="s">
        <v>529</v>
      </c>
      <c r="L12" s="15"/>
      <c r="M12" s="15"/>
      <c r="N12" s="15"/>
      <c r="O12" s="15"/>
      <c r="P12" s="16"/>
    </row>
    <row r="13" spans="1:23" ht="31.45">
      <c r="A13" s="67" t="s">
        <v>534</v>
      </c>
      <c r="B13" s="173" t="s">
        <v>531</v>
      </c>
      <c r="C13" s="173" t="s">
        <v>532</v>
      </c>
      <c r="D13" s="173" t="s">
        <v>535</v>
      </c>
      <c r="E13" s="173">
        <v>3</v>
      </c>
      <c r="F13" s="173" t="s">
        <v>217</v>
      </c>
      <c r="G13" s="175">
        <v>11.23</v>
      </c>
      <c r="H13" s="175"/>
      <c r="I13" s="175"/>
      <c r="J13" s="175">
        <f>G13</f>
        <v>11.23</v>
      </c>
      <c r="K13" s="176" t="s">
        <v>529</v>
      </c>
      <c r="L13" s="15"/>
      <c r="M13" s="15"/>
      <c r="N13" s="15"/>
      <c r="O13" s="15"/>
      <c r="P13" s="16"/>
    </row>
    <row r="14" spans="1:23" s="177" customFormat="1" ht="31.45">
      <c r="A14" s="173" t="s">
        <v>536</v>
      </c>
      <c r="B14" s="173" t="s">
        <v>366</v>
      </c>
      <c r="C14" s="173" t="s">
        <v>537</v>
      </c>
      <c r="D14" s="173" t="s">
        <v>538</v>
      </c>
      <c r="E14" s="173">
        <v>4</v>
      </c>
      <c r="F14" s="173" t="s">
        <v>217</v>
      </c>
      <c r="G14" s="173">
        <v>11.23</v>
      </c>
      <c r="H14" s="173"/>
      <c r="I14" s="173"/>
      <c r="J14" s="173">
        <f>G14</f>
        <v>11.23</v>
      </c>
      <c r="K14" s="173" t="s">
        <v>539</v>
      </c>
      <c r="L14" s="115"/>
      <c r="M14" s="115"/>
      <c r="N14" s="115"/>
      <c r="O14" s="115"/>
      <c r="P14" s="116"/>
    </row>
    <row r="15" spans="1:23" ht="31.45">
      <c r="A15" s="67" t="s">
        <v>467</v>
      </c>
      <c r="B15" s="173" t="s">
        <v>531</v>
      </c>
      <c r="C15" s="173" t="s">
        <v>532</v>
      </c>
      <c r="D15" s="173" t="s">
        <v>540</v>
      </c>
      <c r="E15" s="173">
        <v>5</v>
      </c>
      <c r="F15" s="173" t="s">
        <v>217</v>
      </c>
      <c r="G15" s="175">
        <v>11.23</v>
      </c>
      <c r="H15" s="175"/>
      <c r="I15" s="175"/>
      <c r="J15" s="175">
        <f>G15</f>
        <v>11.23</v>
      </c>
      <c r="K15" s="176" t="s">
        <v>529</v>
      </c>
      <c r="L15" s="15"/>
      <c r="M15" s="15"/>
      <c r="N15" s="15"/>
      <c r="O15" s="15"/>
      <c r="P15" s="16"/>
    </row>
    <row r="16" spans="1:23" ht="15.75">
      <c r="A16" s="17"/>
      <c r="B16" s="18"/>
      <c r="C16" s="18"/>
      <c r="D16" s="18"/>
      <c r="E16" s="18"/>
      <c r="F16" s="20" t="s">
        <v>541</v>
      </c>
      <c r="G16" s="18"/>
      <c r="H16" s="20" t="s">
        <v>141</v>
      </c>
      <c r="I16" s="135">
        <f>+J14</f>
        <v>11.23</v>
      </c>
      <c r="J16" s="18"/>
      <c r="K16" s="19"/>
      <c r="L16" s="8"/>
      <c r="M16" s="8"/>
      <c r="N16" s="8"/>
      <c r="O16" s="8"/>
      <c r="P16" s="9"/>
    </row>
    <row r="17" spans="1:16" ht="15.75">
      <c r="A17" s="17"/>
      <c r="B17" s="18"/>
      <c r="C17" s="18"/>
      <c r="D17" s="18"/>
      <c r="E17" s="18"/>
      <c r="F17" s="20" t="s">
        <v>44</v>
      </c>
      <c r="G17" s="18"/>
      <c r="H17" s="20" t="s">
        <v>98</v>
      </c>
      <c r="I17" s="135">
        <f>ROUNDUP((J12+J13+J14+J15+J9)*0.05,0)</f>
        <v>3</v>
      </c>
      <c r="J17" s="18"/>
      <c r="K17" s="19"/>
      <c r="L17" s="8"/>
      <c r="M17" s="8"/>
      <c r="N17" s="8"/>
      <c r="O17" s="8"/>
      <c r="P17" s="9"/>
    </row>
    <row r="18" spans="1:16" ht="15.75">
      <c r="A18" s="17"/>
      <c r="B18" s="18"/>
      <c r="C18" s="18"/>
      <c r="D18" s="18"/>
      <c r="E18" s="18"/>
      <c r="F18" s="20" t="s">
        <v>40</v>
      </c>
      <c r="G18" s="18"/>
      <c r="H18" s="20" t="s">
        <v>45</v>
      </c>
      <c r="I18" s="135">
        <v>0</v>
      </c>
      <c r="J18" s="18"/>
      <c r="K18" s="19"/>
      <c r="L18" s="8"/>
      <c r="M18" s="8"/>
      <c r="N18" s="8"/>
      <c r="O18" s="8"/>
      <c r="P18" s="9"/>
    </row>
    <row r="19" spans="1:16" ht="15.75">
      <c r="A19" s="17"/>
      <c r="B19" s="18"/>
      <c r="C19" s="18"/>
      <c r="D19" s="18"/>
      <c r="E19" s="18"/>
      <c r="F19" s="20" t="s">
        <v>541</v>
      </c>
      <c r="G19" s="18"/>
      <c r="H19" s="20" t="s">
        <v>141</v>
      </c>
      <c r="I19" s="135">
        <f>J9+J12+J13+J15</f>
        <v>44.92</v>
      </c>
      <c r="J19" s="18"/>
      <c r="K19" s="19"/>
      <c r="L19" s="8"/>
      <c r="M19" s="8"/>
      <c r="N19" s="8"/>
      <c r="O19" s="8"/>
      <c r="P19" s="9"/>
    </row>
    <row r="20" spans="1:16" ht="15.75">
      <c r="A20" s="377" t="s">
        <v>46</v>
      </c>
      <c r="B20" s="378"/>
      <c r="C20" s="378"/>
      <c r="D20" s="378"/>
      <c r="E20" s="378"/>
      <c r="F20" s="378"/>
      <c r="G20" s="378"/>
      <c r="H20" s="378"/>
      <c r="I20" s="378"/>
      <c r="J20" s="22"/>
      <c r="K20" s="19"/>
      <c r="L20" s="8"/>
      <c r="M20" s="8"/>
      <c r="N20" s="8"/>
      <c r="O20" s="8"/>
      <c r="P20" s="9"/>
    </row>
    <row r="21" spans="1:16" ht="16.399999999999999" thickBot="1">
      <c r="A21" s="23"/>
      <c r="B21" s="24"/>
      <c r="C21" s="22"/>
      <c r="D21" s="22"/>
      <c r="E21" s="22"/>
      <c r="F21" s="22"/>
      <c r="G21" s="22"/>
      <c r="H21" s="22"/>
      <c r="I21" s="22"/>
      <c r="J21" s="22"/>
      <c r="K21" s="19"/>
      <c r="L21" s="25"/>
      <c r="M21" s="25"/>
      <c r="N21" s="25"/>
      <c r="O21" s="25"/>
      <c r="P21" s="26">
        <f>SUM(P7:P20)</f>
        <v>0</v>
      </c>
    </row>
    <row r="22" spans="1:16" ht="16.399999999999999" thickTop="1">
      <c r="A22" s="27" t="s">
        <v>47</v>
      </c>
      <c r="B22" s="379" t="s">
        <v>48</v>
      </c>
      <c r="C22" s="379"/>
      <c r="D22" s="379"/>
      <c r="E22" s="379" t="s">
        <v>49</v>
      </c>
      <c r="F22" s="379"/>
      <c r="G22" s="28" t="s">
        <v>50</v>
      </c>
      <c r="H22" s="28" t="s">
        <v>51</v>
      </c>
      <c r="I22" s="28" t="s">
        <v>52</v>
      </c>
      <c r="J22" s="28" t="s">
        <v>5</v>
      </c>
      <c r="K22" s="29"/>
    </row>
    <row r="23" spans="1:16" ht="271.35000000000002" customHeight="1">
      <c r="A23" s="31">
        <v>1</v>
      </c>
      <c r="B23" s="380" t="s">
        <v>104</v>
      </c>
      <c r="C23" s="381"/>
      <c r="D23" s="382"/>
      <c r="E23" s="383" t="s">
        <v>53</v>
      </c>
      <c r="F23" s="384"/>
      <c r="G23" s="24" t="s">
        <v>105</v>
      </c>
      <c r="H23" s="30">
        <f>K87</f>
        <v>4</v>
      </c>
      <c r="I23" s="24"/>
      <c r="J23" s="24"/>
      <c r="K23" s="32"/>
    </row>
    <row r="24" spans="1:16" ht="272.45" customHeight="1">
      <c r="A24" s="31">
        <v>2</v>
      </c>
      <c r="B24" s="380" t="s">
        <v>139</v>
      </c>
      <c r="C24" s="381"/>
      <c r="D24" s="382"/>
      <c r="E24" s="383" t="s">
        <v>140</v>
      </c>
      <c r="F24" s="384" t="s">
        <v>140</v>
      </c>
      <c r="G24" s="24" t="s">
        <v>141</v>
      </c>
      <c r="H24" s="24"/>
      <c r="I24" s="24"/>
      <c r="J24" s="24"/>
      <c r="K24" s="32"/>
    </row>
    <row r="25" spans="1:16" ht="365.4" customHeight="1">
      <c r="A25" s="31">
        <v>3</v>
      </c>
      <c r="B25" s="380" t="s">
        <v>142</v>
      </c>
      <c r="C25" s="381"/>
      <c r="D25" s="382"/>
      <c r="E25" s="383" t="s">
        <v>143</v>
      </c>
      <c r="F25" s="384" t="s">
        <v>143</v>
      </c>
      <c r="G25" s="24" t="s">
        <v>144</v>
      </c>
      <c r="H25" s="24"/>
      <c r="I25" s="24"/>
      <c r="J25" s="24"/>
      <c r="K25" s="32"/>
    </row>
    <row r="26" spans="1:16" ht="92.15" customHeight="1">
      <c r="A26" s="31">
        <v>4</v>
      </c>
      <c r="B26" s="380" t="s">
        <v>145</v>
      </c>
      <c r="C26" s="381"/>
      <c r="D26" s="382"/>
      <c r="E26" s="383" t="s">
        <v>146</v>
      </c>
      <c r="F26" s="384" t="s">
        <v>146</v>
      </c>
      <c r="G26" s="24" t="s">
        <v>38</v>
      </c>
      <c r="H26" s="24"/>
      <c r="I26" s="24"/>
      <c r="J26" s="24"/>
      <c r="K26" s="32"/>
    </row>
    <row r="27" spans="1:16" ht="92.15" customHeight="1">
      <c r="A27" s="31">
        <v>5</v>
      </c>
      <c r="B27" s="380" t="s">
        <v>147</v>
      </c>
      <c r="C27" s="381"/>
      <c r="D27" s="382"/>
      <c r="E27" s="383" t="s">
        <v>148</v>
      </c>
      <c r="F27" s="384" t="s">
        <v>148</v>
      </c>
      <c r="G27" s="24" t="s">
        <v>141</v>
      </c>
      <c r="H27" s="24"/>
      <c r="I27" s="24"/>
      <c r="J27" s="24"/>
      <c r="K27" s="32"/>
    </row>
    <row r="28" spans="1:16" ht="221.4" customHeight="1">
      <c r="A28" s="31">
        <v>6</v>
      </c>
      <c r="B28" s="380" t="s">
        <v>136</v>
      </c>
      <c r="C28" s="381"/>
      <c r="D28" s="382"/>
      <c r="E28" s="383" t="s">
        <v>137</v>
      </c>
      <c r="F28" s="384" t="s">
        <v>137</v>
      </c>
      <c r="G28" s="24" t="s">
        <v>54</v>
      </c>
      <c r="H28" s="30">
        <f>K92</f>
        <v>0</v>
      </c>
      <c r="I28" s="24"/>
      <c r="J28" s="24"/>
      <c r="K28" s="32"/>
    </row>
    <row r="29" spans="1:16" ht="92.15" customHeight="1">
      <c r="A29" s="31">
        <v>7</v>
      </c>
      <c r="B29" s="380" t="s">
        <v>149</v>
      </c>
      <c r="C29" s="381"/>
      <c r="D29" s="382"/>
      <c r="E29" s="383" t="s">
        <v>150</v>
      </c>
      <c r="F29" s="384" t="s">
        <v>150</v>
      </c>
      <c r="G29" s="24" t="s">
        <v>151</v>
      </c>
      <c r="H29" s="24"/>
      <c r="I29" s="24"/>
      <c r="J29" s="24"/>
      <c r="K29" s="32"/>
    </row>
    <row r="30" spans="1:16" ht="92.15" customHeight="1">
      <c r="A30" s="31">
        <v>8</v>
      </c>
      <c r="B30" s="380" t="s">
        <v>152</v>
      </c>
      <c r="C30" s="381" t="s">
        <v>152</v>
      </c>
      <c r="D30" s="382" t="s">
        <v>152</v>
      </c>
      <c r="E30" s="383" t="s">
        <v>153</v>
      </c>
      <c r="F30" s="384" t="s">
        <v>153</v>
      </c>
      <c r="G30" s="24" t="s">
        <v>45</v>
      </c>
      <c r="H30" s="24"/>
      <c r="I30" s="24"/>
      <c r="J30" s="24"/>
      <c r="K30" s="32"/>
    </row>
    <row r="31" spans="1:16" ht="92.15" customHeight="1">
      <c r="A31" s="31">
        <v>9</v>
      </c>
      <c r="B31" s="380" t="s">
        <v>154</v>
      </c>
      <c r="C31" s="381" t="s">
        <v>154</v>
      </c>
      <c r="D31" s="382" t="s">
        <v>154</v>
      </c>
      <c r="E31" s="383" t="s">
        <v>155</v>
      </c>
      <c r="F31" s="384" t="s">
        <v>155</v>
      </c>
      <c r="G31" s="24" t="s">
        <v>156</v>
      </c>
      <c r="H31" s="24"/>
      <c r="I31" s="24"/>
      <c r="J31" s="24"/>
      <c r="K31" s="32"/>
    </row>
    <row r="32" spans="1:16" ht="92.15" customHeight="1">
      <c r="A32" s="31">
        <v>10</v>
      </c>
      <c r="B32" s="380" t="s">
        <v>157</v>
      </c>
      <c r="C32" s="381" t="s">
        <v>157</v>
      </c>
      <c r="D32" s="382" t="s">
        <v>157</v>
      </c>
      <c r="E32" s="383" t="s">
        <v>158</v>
      </c>
      <c r="F32" s="384" t="s">
        <v>158</v>
      </c>
      <c r="G32" s="24" t="s">
        <v>156</v>
      </c>
      <c r="H32" s="24"/>
      <c r="I32" s="24"/>
      <c r="J32" s="24"/>
      <c r="K32" s="32"/>
    </row>
    <row r="33" spans="1:11" ht="92.15" customHeight="1">
      <c r="A33" s="31">
        <v>11</v>
      </c>
      <c r="B33" s="380" t="s">
        <v>159</v>
      </c>
      <c r="C33" s="381" t="s">
        <v>159</v>
      </c>
      <c r="D33" s="382" t="s">
        <v>159</v>
      </c>
      <c r="E33" s="383" t="s">
        <v>160</v>
      </c>
      <c r="F33" s="384" t="s">
        <v>160</v>
      </c>
      <c r="G33" s="24" t="s">
        <v>156</v>
      </c>
      <c r="H33" s="24"/>
      <c r="I33" s="24"/>
      <c r="J33" s="24"/>
      <c r="K33" s="32"/>
    </row>
    <row r="34" spans="1:11" ht="92.15" customHeight="1">
      <c r="A34" s="31">
        <v>12</v>
      </c>
      <c r="B34" s="380" t="s">
        <v>161</v>
      </c>
      <c r="C34" s="381" t="s">
        <v>161</v>
      </c>
      <c r="D34" s="382" t="s">
        <v>161</v>
      </c>
      <c r="E34" s="383" t="s">
        <v>162</v>
      </c>
      <c r="F34" s="384" t="s">
        <v>162</v>
      </c>
      <c r="G34" s="24" t="s">
        <v>156</v>
      </c>
      <c r="H34" s="30"/>
      <c r="I34" s="24"/>
      <c r="J34" s="24"/>
      <c r="K34" s="32"/>
    </row>
    <row r="35" spans="1:11" ht="92.15" customHeight="1">
      <c r="A35" s="31">
        <v>13</v>
      </c>
      <c r="B35" s="380" t="s">
        <v>163</v>
      </c>
      <c r="C35" s="381" t="s">
        <v>163</v>
      </c>
      <c r="D35" s="382" t="s">
        <v>163</v>
      </c>
      <c r="E35" s="383" t="s">
        <v>164</v>
      </c>
      <c r="F35" s="384" t="s">
        <v>164</v>
      </c>
      <c r="G35" s="24" t="s">
        <v>156</v>
      </c>
      <c r="H35" s="24"/>
      <c r="I35" s="24"/>
      <c r="J35" s="24"/>
      <c r="K35" s="32"/>
    </row>
    <row r="36" spans="1:11" ht="92.15" customHeight="1">
      <c r="A36" s="31">
        <v>14</v>
      </c>
      <c r="B36" s="380" t="s">
        <v>165</v>
      </c>
      <c r="C36" s="381" t="s">
        <v>165</v>
      </c>
      <c r="D36" s="382" t="s">
        <v>165</v>
      </c>
      <c r="E36" s="383" t="s">
        <v>166</v>
      </c>
      <c r="F36" s="384" t="s">
        <v>166</v>
      </c>
      <c r="G36" s="24" t="s">
        <v>156</v>
      </c>
      <c r="H36" s="24"/>
      <c r="I36" s="24"/>
      <c r="J36" s="24"/>
      <c r="K36" s="32"/>
    </row>
    <row r="37" spans="1:11" ht="92.15" customHeight="1">
      <c r="A37" s="31">
        <v>15</v>
      </c>
      <c r="B37" s="380" t="s">
        <v>167</v>
      </c>
      <c r="C37" s="381" t="s">
        <v>167</v>
      </c>
      <c r="D37" s="382" t="s">
        <v>167</v>
      </c>
      <c r="E37" s="383" t="s">
        <v>168</v>
      </c>
      <c r="F37" s="384" t="s">
        <v>168</v>
      </c>
      <c r="G37" s="24" t="s">
        <v>141</v>
      </c>
      <c r="H37" s="24"/>
      <c r="I37" s="24"/>
      <c r="J37" s="24"/>
      <c r="K37" s="32"/>
    </row>
    <row r="38" spans="1:11" ht="92.15" customHeight="1">
      <c r="A38" s="31">
        <v>16</v>
      </c>
      <c r="B38" s="380" t="s">
        <v>169</v>
      </c>
      <c r="C38" s="381" t="s">
        <v>169</v>
      </c>
      <c r="D38" s="382" t="s">
        <v>169</v>
      </c>
      <c r="E38" s="383" t="s">
        <v>170</v>
      </c>
      <c r="F38" s="384" t="s">
        <v>170</v>
      </c>
      <c r="G38" s="24" t="s">
        <v>45</v>
      </c>
      <c r="H38" s="24"/>
      <c r="I38" s="24"/>
      <c r="J38" s="24"/>
      <c r="K38" s="32"/>
    </row>
    <row r="39" spans="1:11" ht="92.15" customHeight="1">
      <c r="A39" s="31">
        <v>17</v>
      </c>
      <c r="B39" s="380" t="s">
        <v>171</v>
      </c>
      <c r="C39" s="381" t="s">
        <v>171</v>
      </c>
      <c r="D39" s="382" t="s">
        <v>171</v>
      </c>
      <c r="E39" s="383" t="s">
        <v>172</v>
      </c>
      <c r="F39" s="384" t="s">
        <v>172</v>
      </c>
      <c r="G39" s="24"/>
      <c r="H39" s="24"/>
      <c r="I39" s="24"/>
      <c r="J39" s="24"/>
      <c r="K39" s="32"/>
    </row>
    <row r="40" spans="1:11" ht="92.15" customHeight="1">
      <c r="A40" s="31">
        <v>17.100000000000001</v>
      </c>
      <c r="B40" s="380" t="s">
        <v>173</v>
      </c>
      <c r="C40" s="381" t="s">
        <v>173</v>
      </c>
      <c r="D40" s="382" t="s">
        <v>173</v>
      </c>
      <c r="E40" s="383" t="s">
        <v>174</v>
      </c>
      <c r="F40" s="384" t="s">
        <v>174</v>
      </c>
      <c r="G40" s="24" t="s">
        <v>141</v>
      </c>
      <c r="H40" s="24"/>
      <c r="I40" s="24"/>
      <c r="J40" s="24"/>
      <c r="K40" s="32"/>
    </row>
    <row r="41" spans="1:11" ht="92.15" customHeight="1">
      <c r="A41" s="31">
        <v>17.2</v>
      </c>
      <c r="B41" s="380" t="s">
        <v>175</v>
      </c>
      <c r="C41" s="381" t="s">
        <v>175</v>
      </c>
      <c r="D41" s="382" t="s">
        <v>175</v>
      </c>
      <c r="E41" s="383" t="s">
        <v>176</v>
      </c>
      <c r="F41" s="384" t="s">
        <v>176</v>
      </c>
      <c r="G41" s="24" t="s">
        <v>141</v>
      </c>
      <c r="H41" s="30">
        <f>+K107</f>
        <v>13</v>
      </c>
      <c r="I41" s="24"/>
      <c r="J41" s="24"/>
      <c r="K41" s="32"/>
    </row>
    <row r="42" spans="1:11" ht="92.15" customHeight="1">
      <c r="A42" s="31">
        <v>17.3</v>
      </c>
      <c r="B42" s="380" t="s">
        <v>177</v>
      </c>
      <c r="C42" s="381" t="s">
        <v>177</v>
      </c>
      <c r="D42" s="382" t="s">
        <v>177</v>
      </c>
      <c r="E42" s="383" t="s">
        <v>178</v>
      </c>
      <c r="F42" s="384" t="s">
        <v>178</v>
      </c>
      <c r="G42" s="24" t="s">
        <v>141</v>
      </c>
      <c r="H42" s="30">
        <f>K97</f>
        <v>50</v>
      </c>
      <c r="I42" s="24"/>
      <c r="J42" s="24"/>
      <c r="K42" s="32"/>
    </row>
    <row r="43" spans="1:11" ht="92.15" customHeight="1">
      <c r="A43" s="31">
        <v>18</v>
      </c>
      <c r="B43" s="380" t="s">
        <v>179</v>
      </c>
      <c r="C43" s="381" t="s">
        <v>179</v>
      </c>
      <c r="D43" s="382" t="s">
        <v>179</v>
      </c>
      <c r="E43" s="383" t="s">
        <v>180</v>
      </c>
      <c r="F43" s="384" t="s">
        <v>180</v>
      </c>
      <c r="G43" s="24" t="s">
        <v>141</v>
      </c>
      <c r="H43" s="24"/>
      <c r="I43" s="24"/>
      <c r="J43" s="24"/>
      <c r="K43" s="32"/>
    </row>
    <row r="44" spans="1:11" ht="92.15" customHeight="1">
      <c r="A44" s="31">
        <v>19</v>
      </c>
      <c r="B44" s="380" t="s">
        <v>181</v>
      </c>
      <c r="C44" s="381" t="s">
        <v>181</v>
      </c>
      <c r="D44" s="382" t="s">
        <v>181</v>
      </c>
      <c r="E44" s="383" t="s">
        <v>182</v>
      </c>
      <c r="F44" s="384" t="s">
        <v>182</v>
      </c>
      <c r="G44" s="24"/>
      <c r="H44" s="24"/>
      <c r="I44" s="24"/>
      <c r="J44" s="24"/>
      <c r="K44" s="32"/>
    </row>
    <row r="45" spans="1:11" ht="92.15" customHeight="1">
      <c r="A45" s="31">
        <v>19.100000000000001</v>
      </c>
      <c r="B45" s="380" t="s">
        <v>183</v>
      </c>
      <c r="C45" s="381" t="s">
        <v>183</v>
      </c>
      <c r="D45" s="382" t="s">
        <v>183</v>
      </c>
      <c r="E45" s="383" t="s">
        <v>184</v>
      </c>
      <c r="F45" s="384" t="s">
        <v>184</v>
      </c>
      <c r="G45" s="24" t="s">
        <v>156</v>
      </c>
      <c r="H45" s="30"/>
      <c r="I45" s="24"/>
      <c r="J45" s="24"/>
      <c r="K45" s="32"/>
    </row>
    <row r="46" spans="1:11" ht="92.15" customHeight="1">
      <c r="A46" s="31">
        <v>19.2</v>
      </c>
      <c r="B46" s="380" t="s">
        <v>185</v>
      </c>
      <c r="C46" s="381" t="s">
        <v>185</v>
      </c>
      <c r="D46" s="382" t="s">
        <v>185</v>
      </c>
      <c r="E46" s="383" t="s">
        <v>186</v>
      </c>
      <c r="F46" s="384" t="s">
        <v>186</v>
      </c>
      <c r="G46" s="24" t="s">
        <v>156</v>
      </c>
      <c r="H46" s="24"/>
      <c r="I46" s="24"/>
      <c r="J46" s="24"/>
      <c r="K46" s="32"/>
    </row>
    <row r="47" spans="1:11" ht="92.15" customHeight="1">
      <c r="A47" s="31">
        <v>19.3</v>
      </c>
      <c r="B47" s="380" t="s">
        <v>187</v>
      </c>
      <c r="C47" s="381" t="s">
        <v>187</v>
      </c>
      <c r="D47" s="382" t="s">
        <v>187</v>
      </c>
      <c r="E47" s="383" t="s">
        <v>188</v>
      </c>
      <c r="F47" s="384" t="s">
        <v>188</v>
      </c>
      <c r="G47" s="24" t="s">
        <v>141</v>
      </c>
      <c r="H47" s="24"/>
      <c r="I47" s="24"/>
      <c r="J47" s="24"/>
      <c r="K47" s="32"/>
    </row>
    <row r="48" spans="1:11" ht="92.15" customHeight="1">
      <c r="A48" s="31">
        <v>20</v>
      </c>
      <c r="B48" s="380" t="s">
        <v>189</v>
      </c>
      <c r="C48" s="381" t="s">
        <v>189</v>
      </c>
      <c r="D48" s="382" t="s">
        <v>189</v>
      </c>
      <c r="E48" s="383" t="s">
        <v>190</v>
      </c>
      <c r="F48" s="384" t="s">
        <v>190</v>
      </c>
      <c r="G48" s="24" t="s">
        <v>141</v>
      </c>
      <c r="H48" s="24"/>
      <c r="I48" s="24"/>
      <c r="J48" s="24"/>
      <c r="K48" s="32"/>
    </row>
    <row r="49" spans="1:11" ht="92.15" customHeight="1">
      <c r="A49" s="31">
        <v>21</v>
      </c>
      <c r="B49" s="380" t="s">
        <v>191</v>
      </c>
      <c r="C49" s="381" t="s">
        <v>191</v>
      </c>
      <c r="D49" s="382" t="s">
        <v>191</v>
      </c>
      <c r="E49" s="383" t="s">
        <v>192</v>
      </c>
      <c r="F49" s="384" t="s">
        <v>192</v>
      </c>
      <c r="G49" s="24" t="s">
        <v>141</v>
      </c>
      <c r="H49" s="24"/>
      <c r="I49" s="24"/>
      <c r="J49" s="24"/>
      <c r="K49" s="32"/>
    </row>
    <row r="50" spans="1:11" ht="154.35" customHeight="1">
      <c r="A50" s="31">
        <v>22</v>
      </c>
      <c r="B50" s="380" t="s">
        <v>193</v>
      </c>
      <c r="C50" s="381" t="s">
        <v>193</v>
      </c>
      <c r="D50" s="382" t="s">
        <v>193</v>
      </c>
      <c r="E50" s="383" t="s">
        <v>194</v>
      </c>
      <c r="F50" s="384" t="s">
        <v>194</v>
      </c>
      <c r="G50" s="24" t="s">
        <v>156</v>
      </c>
      <c r="H50" s="30"/>
      <c r="I50" s="24"/>
      <c r="J50" s="24"/>
      <c r="K50" s="32"/>
    </row>
    <row r="51" spans="1:11" ht="126" customHeight="1">
      <c r="A51" s="31">
        <v>23</v>
      </c>
      <c r="B51" s="380" t="s">
        <v>195</v>
      </c>
      <c r="C51" s="381" t="s">
        <v>195</v>
      </c>
      <c r="D51" s="382" t="s">
        <v>195</v>
      </c>
      <c r="E51" s="383" t="s">
        <v>196</v>
      </c>
      <c r="F51" s="384" t="s">
        <v>196</v>
      </c>
      <c r="G51" s="24" t="s">
        <v>197</v>
      </c>
      <c r="H51" s="24"/>
      <c r="I51" s="24"/>
      <c r="J51" s="24"/>
      <c r="K51" s="32"/>
    </row>
    <row r="52" spans="1:11" ht="92.15" customHeight="1">
      <c r="A52" s="31">
        <v>24</v>
      </c>
      <c r="B52" s="386" t="s">
        <v>106</v>
      </c>
      <c r="C52" s="387" t="s">
        <v>106</v>
      </c>
      <c r="D52" s="388" t="s">
        <v>106</v>
      </c>
      <c r="E52" s="383" t="s">
        <v>55</v>
      </c>
      <c r="F52" s="384" t="s">
        <v>55</v>
      </c>
      <c r="G52" s="24" t="s">
        <v>56</v>
      </c>
      <c r="H52" s="30">
        <f>K102</f>
        <v>0</v>
      </c>
      <c r="I52" s="24"/>
      <c r="J52" s="24"/>
      <c r="K52" s="32"/>
    </row>
    <row r="53" spans="1:11" ht="92.15" customHeight="1">
      <c r="A53" s="31">
        <v>25</v>
      </c>
      <c r="B53" s="386" t="s">
        <v>198</v>
      </c>
      <c r="C53" s="387" t="s">
        <v>198</v>
      </c>
      <c r="D53" s="388" t="s">
        <v>198</v>
      </c>
      <c r="E53" s="383" t="s">
        <v>199</v>
      </c>
      <c r="F53" s="384" t="s">
        <v>199</v>
      </c>
      <c r="G53" s="24" t="s">
        <v>197</v>
      </c>
      <c r="H53" s="30"/>
      <c r="I53" s="24"/>
      <c r="J53" s="24"/>
      <c r="K53" s="32"/>
    </row>
    <row r="54" spans="1:11" ht="92.15" customHeight="1">
      <c r="A54" s="31">
        <v>26</v>
      </c>
      <c r="B54" s="380" t="s">
        <v>200</v>
      </c>
      <c r="C54" s="381" t="s">
        <v>200</v>
      </c>
      <c r="D54" s="382" t="s">
        <v>200</v>
      </c>
      <c r="E54" s="383" t="s">
        <v>201</v>
      </c>
      <c r="F54" s="384" t="s">
        <v>201</v>
      </c>
      <c r="G54" s="24" t="s">
        <v>45</v>
      </c>
      <c r="H54" s="24"/>
      <c r="I54" s="24"/>
      <c r="J54" s="24"/>
      <c r="K54" s="32"/>
    </row>
    <row r="55" spans="1:11" ht="386.55" customHeight="1">
      <c r="A55" s="31">
        <v>27</v>
      </c>
      <c r="B55" s="380" t="s">
        <v>202</v>
      </c>
      <c r="C55" s="381" t="s">
        <v>202</v>
      </c>
      <c r="D55" s="382" t="s">
        <v>202</v>
      </c>
      <c r="E55" s="383" t="s">
        <v>203</v>
      </c>
      <c r="F55" s="384" t="s">
        <v>203</v>
      </c>
      <c r="G55" s="24" t="s">
        <v>54</v>
      </c>
      <c r="H55" s="30"/>
      <c r="I55" s="24"/>
      <c r="J55" s="24"/>
      <c r="K55" s="32"/>
    </row>
    <row r="56" spans="1:11" ht="92.15" customHeight="1">
      <c r="A56" s="31">
        <v>28</v>
      </c>
      <c r="B56" s="380" t="s">
        <v>204</v>
      </c>
      <c r="C56" s="381" t="s">
        <v>204</v>
      </c>
      <c r="D56" s="382" t="s">
        <v>204</v>
      </c>
      <c r="E56" s="383" t="s">
        <v>205</v>
      </c>
      <c r="F56" s="384" t="s">
        <v>205</v>
      </c>
      <c r="G56" s="24" t="s">
        <v>38</v>
      </c>
      <c r="H56" s="30"/>
      <c r="I56" s="24"/>
      <c r="J56" s="24"/>
      <c r="K56" s="32"/>
    </row>
    <row r="57" spans="1:11" ht="92.15" customHeight="1">
      <c r="A57" s="31">
        <v>29</v>
      </c>
      <c r="B57" s="380" t="s">
        <v>206</v>
      </c>
      <c r="C57" s="381" t="s">
        <v>206</v>
      </c>
      <c r="D57" s="382" t="s">
        <v>206</v>
      </c>
      <c r="E57" s="383" t="s">
        <v>207</v>
      </c>
      <c r="F57" s="384" t="s">
        <v>207</v>
      </c>
      <c r="G57" s="24" t="s">
        <v>38</v>
      </c>
      <c r="H57" s="24"/>
      <c r="I57" s="24"/>
      <c r="J57" s="24"/>
      <c r="K57" s="32"/>
    </row>
    <row r="58" spans="1:11" ht="92.15" customHeight="1">
      <c r="A58" s="31">
        <v>30</v>
      </c>
      <c r="B58" s="380" t="s">
        <v>208</v>
      </c>
      <c r="C58" s="381" t="s">
        <v>208</v>
      </c>
      <c r="D58" s="382" t="s">
        <v>208</v>
      </c>
      <c r="E58" s="383" t="s">
        <v>209</v>
      </c>
      <c r="F58" s="384" t="s">
        <v>209</v>
      </c>
      <c r="G58" s="24" t="s">
        <v>38</v>
      </c>
      <c r="H58" s="24"/>
      <c r="I58" s="24"/>
      <c r="J58" s="24"/>
      <c r="K58" s="32"/>
    </row>
    <row r="59" spans="1:11" ht="92.15" customHeight="1">
      <c r="A59" s="31">
        <v>31</v>
      </c>
      <c r="B59" s="380" t="s">
        <v>210</v>
      </c>
      <c r="C59" s="381" t="s">
        <v>210</v>
      </c>
      <c r="D59" s="382" t="s">
        <v>210</v>
      </c>
      <c r="E59" s="383" t="s">
        <v>211</v>
      </c>
      <c r="F59" s="384" t="s">
        <v>211</v>
      </c>
      <c r="G59" s="24" t="s">
        <v>38</v>
      </c>
      <c r="H59" s="24"/>
      <c r="I59" s="24"/>
      <c r="J59" s="24"/>
      <c r="K59" s="32"/>
    </row>
    <row r="60" spans="1:11" ht="92.15" customHeight="1">
      <c r="A60" s="31">
        <v>32</v>
      </c>
      <c r="B60" s="380" t="s">
        <v>212</v>
      </c>
      <c r="C60" s="381" t="s">
        <v>212</v>
      </c>
      <c r="D60" s="382" t="s">
        <v>212</v>
      </c>
      <c r="E60" s="383" t="s">
        <v>213</v>
      </c>
      <c r="F60" s="384" t="s">
        <v>213</v>
      </c>
      <c r="G60" s="24" t="s">
        <v>214</v>
      </c>
      <c r="H60" s="24"/>
      <c r="I60" s="24"/>
      <c r="J60" s="24"/>
      <c r="K60" s="32"/>
    </row>
    <row r="61" spans="1:11" ht="92.15" customHeight="1">
      <c r="A61" s="31">
        <v>33</v>
      </c>
      <c r="B61" s="380" t="s">
        <v>215</v>
      </c>
      <c r="C61" s="381" t="s">
        <v>215</v>
      </c>
      <c r="D61" s="382" t="s">
        <v>215</v>
      </c>
      <c r="E61" s="383" t="s">
        <v>216</v>
      </c>
      <c r="F61" s="384" t="s">
        <v>216</v>
      </c>
      <c r="G61" s="24" t="s">
        <v>217</v>
      </c>
      <c r="H61" s="24"/>
      <c r="I61" s="24"/>
      <c r="J61" s="24"/>
      <c r="K61" s="32"/>
    </row>
    <row r="62" spans="1:11" ht="92.15" customHeight="1">
      <c r="A62" s="31">
        <v>34</v>
      </c>
      <c r="B62" s="380" t="s">
        <v>218</v>
      </c>
      <c r="C62" s="381" t="s">
        <v>218</v>
      </c>
      <c r="D62" s="382" t="s">
        <v>218</v>
      </c>
      <c r="E62" s="383" t="s">
        <v>219</v>
      </c>
      <c r="F62" s="384" t="s">
        <v>219</v>
      </c>
      <c r="G62" s="24" t="s">
        <v>220</v>
      </c>
      <c r="H62" s="24"/>
      <c r="I62" s="24"/>
      <c r="J62" s="24"/>
      <c r="K62" s="32"/>
    </row>
    <row r="63" spans="1:11" ht="92.15" customHeight="1">
      <c r="A63" s="31">
        <v>35</v>
      </c>
      <c r="B63" s="380" t="s">
        <v>218</v>
      </c>
      <c r="C63" s="381" t="s">
        <v>218</v>
      </c>
      <c r="D63" s="382" t="s">
        <v>218</v>
      </c>
      <c r="E63" s="383" t="s">
        <v>221</v>
      </c>
      <c r="F63" s="384" t="s">
        <v>221</v>
      </c>
      <c r="G63" s="24" t="s">
        <v>156</v>
      </c>
      <c r="H63" s="24"/>
      <c r="I63" s="24"/>
      <c r="J63" s="24"/>
      <c r="K63" s="32"/>
    </row>
    <row r="64" spans="1:11" ht="92.15" customHeight="1">
      <c r="A64" s="31">
        <v>36</v>
      </c>
      <c r="B64" s="380" t="s">
        <v>222</v>
      </c>
      <c r="C64" s="381" t="s">
        <v>222</v>
      </c>
      <c r="D64" s="382" t="s">
        <v>222</v>
      </c>
      <c r="E64" s="383" t="s">
        <v>223</v>
      </c>
      <c r="F64" s="384" t="s">
        <v>223</v>
      </c>
      <c r="G64" s="24" t="s">
        <v>224</v>
      </c>
      <c r="H64" s="24"/>
      <c r="I64" s="24"/>
      <c r="J64" s="24"/>
      <c r="K64" s="32"/>
    </row>
    <row r="65" spans="1:11" ht="92.15" customHeight="1">
      <c r="A65" s="31">
        <v>37</v>
      </c>
      <c r="B65" s="380" t="s">
        <v>225</v>
      </c>
      <c r="C65" s="381" t="s">
        <v>225</v>
      </c>
      <c r="D65" s="382" t="s">
        <v>225</v>
      </c>
      <c r="E65" s="383" t="s">
        <v>226</v>
      </c>
      <c r="F65" s="384" t="s">
        <v>226</v>
      </c>
      <c r="G65" s="24" t="s">
        <v>227</v>
      </c>
      <c r="H65" s="24"/>
      <c r="I65" s="24"/>
      <c r="J65" s="24"/>
      <c r="K65" s="32"/>
    </row>
    <row r="66" spans="1:11" ht="92.15" customHeight="1">
      <c r="A66" s="31">
        <v>38</v>
      </c>
      <c r="B66" s="380" t="s">
        <v>228</v>
      </c>
      <c r="C66" s="381" t="s">
        <v>228</v>
      </c>
      <c r="D66" s="382" t="s">
        <v>228</v>
      </c>
      <c r="E66" s="383" t="s">
        <v>229</v>
      </c>
      <c r="F66" s="384" t="s">
        <v>229</v>
      </c>
      <c r="G66" s="24"/>
      <c r="H66" s="24"/>
      <c r="I66" s="24"/>
      <c r="J66" s="24"/>
      <c r="K66" s="32"/>
    </row>
    <row r="67" spans="1:11" ht="92.15" customHeight="1">
      <c r="A67" s="31">
        <v>38.1</v>
      </c>
      <c r="B67" s="380" t="s">
        <v>230</v>
      </c>
      <c r="C67" s="381" t="s">
        <v>230</v>
      </c>
      <c r="D67" s="382" t="s">
        <v>230</v>
      </c>
      <c r="E67" s="383" t="s">
        <v>231</v>
      </c>
      <c r="F67" s="384" t="s">
        <v>231</v>
      </c>
      <c r="G67" s="24" t="s">
        <v>144</v>
      </c>
      <c r="H67" s="24"/>
      <c r="I67" s="24"/>
      <c r="J67" s="24"/>
      <c r="K67" s="32"/>
    </row>
    <row r="68" spans="1:11" ht="92.15" customHeight="1">
      <c r="A68" s="31">
        <v>38.200000000000003</v>
      </c>
      <c r="B68" s="380" t="s">
        <v>232</v>
      </c>
      <c r="C68" s="381" t="s">
        <v>232</v>
      </c>
      <c r="D68" s="382" t="s">
        <v>232</v>
      </c>
      <c r="E68" s="383" t="s">
        <v>233</v>
      </c>
      <c r="F68" s="384" t="s">
        <v>233</v>
      </c>
      <c r="G68" s="24" t="s">
        <v>45</v>
      </c>
      <c r="H68" s="24"/>
      <c r="I68" s="24"/>
      <c r="J68" s="24"/>
      <c r="K68" s="32"/>
    </row>
    <row r="69" spans="1:11" ht="92.15" customHeight="1">
      <c r="A69" s="31">
        <v>38.299999999999997</v>
      </c>
      <c r="B69" s="380" t="s">
        <v>234</v>
      </c>
      <c r="C69" s="381" t="s">
        <v>234</v>
      </c>
      <c r="D69" s="382" t="s">
        <v>234</v>
      </c>
      <c r="E69" s="383" t="s">
        <v>229</v>
      </c>
      <c r="F69" s="384" t="s">
        <v>229</v>
      </c>
      <c r="G69" s="24" t="s">
        <v>144</v>
      </c>
      <c r="H69" s="24"/>
      <c r="I69" s="24"/>
      <c r="J69" s="24"/>
      <c r="K69" s="32"/>
    </row>
    <row r="70" spans="1:11" ht="92.15" customHeight="1">
      <c r="A70" s="31">
        <v>38.4</v>
      </c>
      <c r="B70" s="380" t="s">
        <v>235</v>
      </c>
      <c r="C70" s="381" t="s">
        <v>235</v>
      </c>
      <c r="D70" s="382" t="s">
        <v>235</v>
      </c>
      <c r="E70" s="383" t="s">
        <v>236</v>
      </c>
      <c r="F70" s="384" t="s">
        <v>236</v>
      </c>
      <c r="G70" s="24" t="s">
        <v>45</v>
      </c>
      <c r="H70" s="24"/>
      <c r="I70" s="24"/>
      <c r="J70" s="24"/>
      <c r="K70" s="32"/>
    </row>
    <row r="71" spans="1:11" ht="92.15" customHeight="1">
      <c r="A71" s="31">
        <v>39</v>
      </c>
      <c r="B71" s="380" t="s">
        <v>237</v>
      </c>
      <c r="C71" s="381" t="s">
        <v>237</v>
      </c>
      <c r="D71" s="382" t="s">
        <v>237</v>
      </c>
      <c r="E71" s="383" t="s">
        <v>238</v>
      </c>
      <c r="F71" s="384" t="s">
        <v>238</v>
      </c>
      <c r="G71" s="24" t="s">
        <v>144</v>
      </c>
      <c r="H71" s="24"/>
      <c r="I71" s="24"/>
      <c r="J71" s="24"/>
      <c r="K71" s="32"/>
    </row>
    <row r="72" spans="1:11" ht="92.15" customHeight="1">
      <c r="A72" s="31">
        <v>40</v>
      </c>
      <c r="B72" s="380" t="s">
        <v>239</v>
      </c>
      <c r="C72" s="381" t="s">
        <v>239</v>
      </c>
      <c r="D72" s="382" t="s">
        <v>239</v>
      </c>
      <c r="E72" s="383" t="s">
        <v>240</v>
      </c>
      <c r="F72" s="384" t="s">
        <v>240</v>
      </c>
      <c r="G72" s="24" t="s">
        <v>214</v>
      </c>
      <c r="H72" s="24"/>
      <c r="I72" s="24"/>
      <c r="J72" s="24"/>
      <c r="K72" s="32"/>
    </row>
    <row r="73" spans="1:11" ht="92.15" customHeight="1">
      <c r="A73" s="31">
        <v>41</v>
      </c>
      <c r="B73" s="380" t="s">
        <v>241</v>
      </c>
      <c r="C73" s="381" t="s">
        <v>241</v>
      </c>
      <c r="D73" s="382" t="s">
        <v>241</v>
      </c>
      <c r="E73" s="383" t="s">
        <v>242</v>
      </c>
      <c r="F73" s="384" t="s">
        <v>242</v>
      </c>
      <c r="G73" s="24" t="s">
        <v>144</v>
      </c>
      <c r="H73" s="30"/>
      <c r="I73" s="24"/>
      <c r="J73" s="24"/>
      <c r="K73" s="32"/>
    </row>
    <row r="74" spans="1:11" ht="92.15" customHeight="1">
      <c r="A74" s="31">
        <v>41.1</v>
      </c>
      <c r="B74" s="380" t="s">
        <v>243</v>
      </c>
      <c r="C74" s="381" t="s">
        <v>243</v>
      </c>
      <c r="D74" s="382" t="s">
        <v>243</v>
      </c>
      <c r="E74" s="383" t="s">
        <v>244</v>
      </c>
      <c r="F74" s="384" t="s">
        <v>244</v>
      </c>
      <c r="G74" s="24" t="s">
        <v>245</v>
      </c>
      <c r="H74" s="30"/>
      <c r="I74" s="24"/>
      <c r="J74" s="24"/>
      <c r="K74" s="32"/>
    </row>
    <row r="75" spans="1:11" ht="92.15" customHeight="1">
      <c r="A75" s="31">
        <v>42</v>
      </c>
      <c r="B75" s="380" t="s">
        <v>246</v>
      </c>
      <c r="C75" s="381" t="s">
        <v>246</v>
      </c>
      <c r="D75" s="382" t="s">
        <v>246</v>
      </c>
      <c r="E75" s="383" t="s">
        <v>247</v>
      </c>
      <c r="F75" s="384" t="s">
        <v>247</v>
      </c>
      <c r="G75" s="24" t="s">
        <v>141</v>
      </c>
      <c r="H75" s="30"/>
      <c r="I75" s="24"/>
      <c r="J75" s="24"/>
      <c r="K75" s="32"/>
    </row>
    <row r="76" spans="1:11" ht="92.15" customHeight="1">
      <c r="A76" s="31">
        <v>43</v>
      </c>
      <c r="B76" s="380" t="s">
        <v>248</v>
      </c>
      <c r="C76" s="381" t="s">
        <v>248</v>
      </c>
      <c r="D76" s="382" t="s">
        <v>248</v>
      </c>
      <c r="E76" s="383" t="s">
        <v>249</v>
      </c>
      <c r="F76" s="384" t="s">
        <v>249</v>
      </c>
      <c r="G76" s="24" t="s">
        <v>38</v>
      </c>
      <c r="H76" s="30"/>
      <c r="I76" s="24"/>
      <c r="J76" s="24"/>
      <c r="K76" s="32"/>
    </row>
    <row r="77" spans="1:11" ht="92.15" customHeight="1">
      <c r="A77" s="31">
        <v>44</v>
      </c>
      <c r="B77" s="380" t="s">
        <v>250</v>
      </c>
      <c r="C77" s="381" t="s">
        <v>250</v>
      </c>
      <c r="D77" s="382" t="s">
        <v>250</v>
      </c>
      <c r="E77" s="383" t="s">
        <v>251</v>
      </c>
      <c r="F77" s="384" t="s">
        <v>251</v>
      </c>
      <c r="G77" s="24" t="s">
        <v>156</v>
      </c>
      <c r="H77" s="24"/>
      <c r="I77" s="24"/>
      <c r="J77" s="24"/>
      <c r="K77" s="32"/>
    </row>
    <row r="78" spans="1:11" ht="92.15" customHeight="1">
      <c r="A78" s="31">
        <v>45</v>
      </c>
      <c r="B78" s="380" t="s">
        <v>252</v>
      </c>
      <c r="C78" s="381" t="s">
        <v>252</v>
      </c>
      <c r="D78" s="382" t="s">
        <v>252</v>
      </c>
      <c r="E78" s="383" t="s">
        <v>253</v>
      </c>
      <c r="F78" s="384" t="s">
        <v>253</v>
      </c>
      <c r="G78" s="24" t="s">
        <v>141</v>
      </c>
      <c r="H78" s="24"/>
      <c r="I78" s="24"/>
      <c r="J78" s="24"/>
      <c r="K78" s="32"/>
    </row>
    <row r="79" spans="1:11" ht="15.75">
      <c r="A79" s="31">
        <v>46</v>
      </c>
      <c r="B79" s="380" t="s">
        <v>254</v>
      </c>
      <c r="C79" s="381"/>
      <c r="D79" s="382"/>
      <c r="E79" s="383" t="s">
        <v>254</v>
      </c>
      <c r="F79" s="384"/>
      <c r="G79" s="24" t="s">
        <v>141</v>
      </c>
      <c r="H79" s="24"/>
      <c r="I79" s="24"/>
      <c r="J79" s="24"/>
      <c r="K79" s="32"/>
    </row>
    <row r="80" spans="1:11">
      <c r="A80" s="33"/>
      <c r="B80" s="33"/>
      <c r="C80" s="33"/>
      <c r="F80" s="33"/>
      <c r="G80" s="33"/>
      <c r="H80" s="33"/>
      <c r="I80" s="33"/>
      <c r="J80" s="33"/>
      <c r="K80" s="33"/>
    </row>
    <row r="81" spans="1:12" ht="15.75">
      <c r="A81" s="397" t="s">
        <v>57</v>
      </c>
      <c r="B81" s="397"/>
      <c r="C81" s="397"/>
      <c r="D81" s="397"/>
      <c r="E81" s="397"/>
      <c r="F81" s="397"/>
      <c r="G81" s="397"/>
      <c r="H81" s="397"/>
      <c r="I81" s="397"/>
      <c r="J81" s="397"/>
      <c r="K81" s="398"/>
      <c r="L81" s="106"/>
    </row>
    <row r="82" spans="1:12" ht="15.75" thickBot="1">
      <c r="A82" s="399" t="s">
        <v>0</v>
      </c>
      <c r="B82" s="399"/>
      <c r="C82" s="399"/>
      <c r="D82" s="50" t="s">
        <v>58</v>
      </c>
      <c r="E82" s="50"/>
      <c r="F82" s="50" t="s">
        <v>50</v>
      </c>
      <c r="G82" s="50" t="s">
        <v>59</v>
      </c>
      <c r="H82" s="50" t="s">
        <v>60</v>
      </c>
      <c r="I82" s="50" t="s">
        <v>61</v>
      </c>
      <c r="J82" s="50"/>
      <c r="K82" s="107" t="s">
        <v>51</v>
      </c>
      <c r="L82" s="106"/>
    </row>
    <row r="83" spans="1:12">
      <c r="A83" s="395" t="s">
        <v>109</v>
      </c>
      <c r="B83" s="396"/>
      <c r="C83" s="396"/>
      <c r="D83" s="52"/>
      <c r="E83" s="52"/>
      <c r="F83" s="53"/>
      <c r="G83" s="54"/>
      <c r="H83" s="54"/>
      <c r="I83" s="54"/>
      <c r="J83" s="54"/>
      <c r="K83" s="108"/>
      <c r="L83" s="106"/>
    </row>
    <row r="84" spans="1:12">
      <c r="A84" s="389" t="s">
        <v>64</v>
      </c>
      <c r="B84" s="390"/>
      <c r="C84" s="390"/>
      <c r="D84" s="55"/>
      <c r="E84" s="55"/>
      <c r="F84" s="56"/>
      <c r="G84" s="57"/>
      <c r="H84" s="57"/>
      <c r="I84" s="57"/>
      <c r="J84" s="57"/>
      <c r="K84" s="109">
        <f>I17</f>
        <v>3</v>
      </c>
      <c r="L84" s="106"/>
    </row>
    <row r="85" spans="1:12">
      <c r="A85" s="389" t="s">
        <v>62</v>
      </c>
      <c r="B85" s="390"/>
      <c r="C85" s="390"/>
      <c r="D85" s="55"/>
      <c r="E85" s="55"/>
      <c r="F85" s="56"/>
      <c r="G85" s="57"/>
      <c r="H85" s="57"/>
      <c r="I85" s="57"/>
      <c r="J85" s="57"/>
      <c r="K85" s="33">
        <f>K84*10%</f>
        <v>0.30000000000000004</v>
      </c>
      <c r="L85" s="106"/>
    </row>
    <row r="86" spans="1:12">
      <c r="A86" s="391"/>
      <c r="B86" s="392"/>
      <c r="C86" s="392"/>
      <c r="D86" s="56"/>
      <c r="E86" s="55"/>
      <c r="F86" s="56"/>
      <c r="G86" s="57"/>
      <c r="H86" s="57"/>
      <c r="I86" s="57"/>
      <c r="J86" s="57"/>
      <c r="K86" s="109">
        <f>SUM(K84:K85)</f>
        <v>3.3</v>
      </c>
      <c r="L86" s="106"/>
    </row>
    <row r="87" spans="1:12" ht="15.75" thickBot="1">
      <c r="A87" s="393" t="s">
        <v>63</v>
      </c>
      <c r="B87" s="394"/>
      <c r="C87" s="394"/>
      <c r="D87" s="58"/>
      <c r="E87" s="58"/>
      <c r="F87" s="59" t="s">
        <v>98</v>
      </c>
      <c r="G87" s="60"/>
      <c r="H87" s="60"/>
      <c r="I87" s="60"/>
      <c r="J87" s="60"/>
      <c r="K87" s="110">
        <f>ROUNDUP(K86,0)</f>
        <v>4</v>
      </c>
      <c r="L87" s="106"/>
    </row>
    <row r="88" spans="1:12">
      <c r="A88" s="395" t="s">
        <v>107</v>
      </c>
      <c r="B88" s="396"/>
      <c r="C88" s="396"/>
      <c r="D88" s="52"/>
      <c r="E88" s="52"/>
      <c r="F88" s="53"/>
      <c r="G88" s="54"/>
      <c r="H88" s="54"/>
      <c r="I88" s="54"/>
      <c r="J88" s="54"/>
      <c r="K88" s="108"/>
      <c r="L88" s="106"/>
    </row>
    <row r="89" spans="1:12">
      <c r="A89" s="389" t="s">
        <v>64</v>
      </c>
      <c r="B89" s="390"/>
      <c r="C89" s="390"/>
      <c r="D89" s="55"/>
      <c r="E89" s="55"/>
      <c r="F89" s="56"/>
      <c r="G89" s="57"/>
      <c r="H89" s="57"/>
      <c r="I89" s="57"/>
      <c r="J89" s="57"/>
      <c r="K89" s="109">
        <f>P21</f>
        <v>0</v>
      </c>
      <c r="L89" s="106"/>
    </row>
    <row r="90" spans="1:12">
      <c r="A90" s="389" t="s">
        <v>62</v>
      </c>
      <c r="B90" s="390"/>
      <c r="C90" s="390"/>
      <c r="D90" s="55"/>
      <c r="E90" s="55"/>
      <c r="F90" s="56"/>
      <c r="G90" s="57"/>
      <c r="H90" s="57"/>
      <c r="I90" s="57"/>
      <c r="J90" s="57"/>
      <c r="K90" s="33">
        <f>K89*10%</f>
        <v>0</v>
      </c>
      <c r="L90" s="106"/>
    </row>
    <row r="91" spans="1:12">
      <c r="A91" s="391"/>
      <c r="B91" s="392"/>
      <c r="C91" s="392"/>
      <c r="D91" s="56"/>
      <c r="E91" s="55"/>
      <c r="F91" s="56"/>
      <c r="G91" s="57"/>
      <c r="H91" s="57"/>
      <c r="I91" s="57"/>
      <c r="J91" s="57"/>
      <c r="K91" s="109">
        <f>SUM(K89:K90)</f>
        <v>0</v>
      </c>
      <c r="L91" s="106"/>
    </row>
    <row r="92" spans="1:12" ht="15.75" thickBot="1">
      <c r="A92" s="393" t="s">
        <v>63</v>
      </c>
      <c r="B92" s="394"/>
      <c r="C92" s="394"/>
      <c r="D92" s="58"/>
      <c r="E92" s="58"/>
      <c r="F92" s="59" t="s">
        <v>54</v>
      </c>
      <c r="G92" s="60"/>
      <c r="H92" s="60"/>
      <c r="I92" s="60"/>
      <c r="J92" s="60"/>
      <c r="K92" s="110">
        <f>ROUNDUP(K91,0)</f>
        <v>0</v>
      </c>
      <c r="L92" s="106"/>
    </row>
    <row r="93" spans="1:12">
      <c r="A93" s="395" t="s">
        <v>542</v>
      </c>
      <c r="B93" s="396"/>
      <c r="C93" s="396"/>
      <c r="D93" s="52"/>
      <c r="E93" s="52"/>
      <c r="F93" s="53"/>
      <c r="G93" s="54"/>
      <c r="H93" s="54"/>
      <c r="I93" s="54"/>
      <c r="J93" s="54"/>
      <c r="K93" s="108"/>
      <c r="L93" s="400"/>
    </row>
    <row r="94" spans="1:12">
      <c r="A94" s="389" t="s">
        <v>64</v>
      </c>
      <c r="B94" s="390"/>
      <c r="C94" s="390"/>
      <c r="D94" s="55"/>
      <c r="E94" s="55"/>
      <c r="F94" s="56"/>
      <c r="G94" s="57"/>
      <c r="H94" s="57"/>
      <c r="I94" s="57"/>
      <c r="J94" s="57"/>
      <c r="K94" s="109">
        <f>I19</f>
        <v>44.92</v>
      </c>
      <c r="L94" s="400"/>
    </row>
    <row r="95" spans="1:12">
      <c r="A95" s="389" t="s">
        <v>62</v>
      </c>
      <c r="B95" s="390"/>
      <c r="C95" s="390"/>
      <c r="D95" s="55"/>
      <c r="E95" s="55"/>
      <c r="F95" s="56"/>
      <c r="G95" s="57"/>
      <c r="H95" s="57"/>
      <c r="I95" s="57"/>
      <c r="J95" s="57"/>
      <c r="K95" s="109">
        <f>K94*0.1</f>
        <v>4.492</v>
      </c>
      <c r="L95" s="400"/>
    </row>
    <row r="96" spans="1:12">
      <c r="A96" s="391"/>
      <c r="B96" s="392"/>
      <c r="C96" s="392"/>
      <c r="D96" s="56"/>
      <c r="E96" s="55"/>
      <c r="F96" s="56"/>
      <c r="G96" s="57"/>
      <c r="H96" s="57"/>
      <c r="I96" s="57"/>
      <c r="J96" s="57"/>
      <c r="K96" s="109">
        <f>K94+K95</f>
        <v>49.411999999999999</v>
      </c>
      <c r="L96" s="400"/>
    </row>
    <row r="97" spans="1:12" ht="15.75" thickBot="1">
      <c r="A97" s="393" t="s">
        <v>63</v>
      </c>
      <c r="B97" s="394"/>
      <c r="C97" s="394"/>
      <c r="D97" s="58"/>
      <c r="E97" s="58"/>
      <c r="F97" s="59" t="s">
        <v>141</v>
      </c>
      <c r="G97" s="60"/>
      <c r="H97" s="60"/>
      <c r="I97" s="60"/>
      <c r="J97" s="60"/>
      <c r="K97" s="110">
        <f>ROUNDUP(K96,0)</f>
        <v>50</v>
      </c>
      <c r="L97" s="400"/>
    </row>
    <row r="98" spans="1:12" ht="13.6" customHeight="1">
      <c r="A98" s="395" t="s">
        <v>108</v>
      </c>
      <c r="B98" s="396"/>
      <c r="C98" s="396"/>
      <c r="D98" s="52"/>
      <c r="E98" s="52"/>
      <c r="F98" s="53"/>
      <c r="G98" s="54"/>
      <c r="H98" s="54"/>
      <c r="I98" s="54"/>
      <c r="J98" s="54"/>
      <c r="K98" s="108"/>
      <c r="L98" s="400"/>
    </row>
    <row r="99" spans="1:12">
      <c r="A99" s="389" t="s">
        <v>64</v>
      </c>
      <c r="B99" s="390"/>
      <c r="C99" s="390"/>
      <c r="D99" s="55"/>
      <c r="E99" s="55"/>
      <c r="F99" s="56"/>
      <c r="G99" s="57"/>
      <c r="H99" s="57"/>
      <c r="I99" s="57"/>
      <c r="J99" s="57"/>
      <c r="K99" s="109">
        <f>I18</f>
        <v>0</v>
      </c>
      <c r="L99" s="400"/>
    </row>
    <row r="100" spans="1:12">
      <c r="A100" s="389" t="s">
        <v>62</v>
      </c>
      <c r="B100" s="390"/>
      <c r="C100" s="390"/>
      <c r="D100" s="55"/>
      <c r="E100" s="55"/>
      <c r="F100" s="56"/>
      <c r="G100" s="57"/>
      <c r="H100" s="57"/>
      <c r="I100" s="57"/>
      <c r="J100" s="57"/>
      <c r="K100" s="109">
        <f>K99*0.1</f>
        <v>0</v>
      </c>
      <c r="L100" s="400"/>
    </row>
    <row r="101" spans="1:12">
      <c r="A101" s="391"/>
      <c r="B101" s="392"/>
      <c r="C101" s="392"/>
      <c r="D101" s="56"/>
      <c r="E101" s="55"/>
      <c r="F101" s="56"/>
      <c r="G101" s="57"/>
      <c r="H101" s="57"/>
      <c r="I101" s="57"/>
      <c r="J101" s="57"/>
      <c r="K101" s="109">
        <f>K99+K100</f>
        <v>0</v>
      </c>
      <c r="L101" s="400"/>
    </row>
    <row r="102" spans="1:12" ht="15.75" thickBot="1">
      <c r="A102" s="393" t="s">
        <v>63</v>
      </c>
      <c r="B102" s="394"/>
      <c r="C102" s="394"/>
      <c r="D102" s="58"/>
      <c r="E102" s="58"/>
      <c r="F102" s="59" t="s">
        <v>38</v>
      </c>
      <c r="G102" s="60"/>
      <c r="H102" s="60"/>
      <c r="I102" s="60"/>
      <c r="J102" s="60"/>
      <c r="K102" s="110">
        <f>ROUNDUP(K101,0)</f>
        <v>0</v>
      </c>
      <c r="L102" s="400"/>
    </row>
    <row r="103" spans="1:12">
      <c r="A103" s="395" t="s">
        <v>543</v>
      </c>
      <c r="B103" s="396"/>
      <c r="C103" s="396"/>
      <c r="D103" s="52"/>
      <c r="E103" s="52"/>
      <c r="F103" s="53"/>
      <c r="G103" s="54"/>
      <c r="H103" s="54"/>
      <c r="I103" s="54"/>
      <c r="J103" s="54"/>
      <c r="K103" s="108"/>
      <c r="L103" s="400"/>
    </row>
    <row r="104" spans="1:12">
      <c r="A104" s="389" t="s">
        <v>64</v>
      </c>
      <c r="B104" s="390"/>
      <c r="C104" s="390"/>
      <c r="D104" s="55"/>
      <c r="E104" s="55"/>
      <c r="F104" s="56"/>
      <c r="G104" s="57"/>
      <c r="H104" s="57"/>
      <c r="I104" s="57"/>
      <c r="J104" s="57"/>
      <c r="K104" s="109">
        <f>+J14</f>
        <v>11.23</v>
      </c>
      <c r="L104" s="400"/>
    </row>
    <row r="105" spans="1:12">
      <c r="A105" s="389" t="s">
        <v>62</v>
      </c>
      <c r="B105" s="390"/>
      <c r="C105" s="390"/>
      <c r="D105" s="55"/>
      <c r="E105" s="55"/>
      <c r="F105" s="56"/>
      <c r="G105" s="57"/>
      <c r="H105" s="57"/>
      <c r="I105" s="57"/>
      <c r="J105" s="57"/>
      <c r="K105" s="109">
        <f>K104*0.1</f>
        <v>1.123</v>
      </c>
      <c r="L105" s="400"/>
    </row>
    <row r="106" spans="1:12">
      <c r="A106" s="391"/>
      <c r="B106" s="392"/>
      <c r="C106" s="392"/>
      <c r="D106" s="56"/>
      <c r="E106" s="55"/>
      <c r="F106" s="56"/>
      <c r="G106" s="57"/>
      <c r="H106" s="57"/>
      <c r="I106" s="57"/>
      <c r="J106" s="57"/>
      <c r="K106" s="109">
        <f>K104+K105</f>
        <v>12.353</v>
      </c>
      <c r="L106" s="400"/>
    </row>
    <row r="107" spans="1:12" ht="15.75" thickBot="1">
      <c r="A107" s="393" t="s">
        <v>63</v>
      </c>
      <c r="B107" s="394"/>
      <c r="C107" s="394"/>
      <c r="D107" s="58"/>
      <c r="E107" s="58"/>
      <c r="F107" s="59" t="s">
        <v>141</v>
      </c>
      <c r="G107" s="60"/>
      <c r="H107" s="60"/>
      <c r="I107" s="60"/>
      <c r="J107" s="60"/>
      <c r="K107" s="110">
        <f>ROUNDUP(K106,0)</f>
        <v>13</v>
      </c>
      <c r="L107" s="400"/>
    </row>
  </sheetData>
  <mergeCells count="158">
    <mergeCell ref="A103:C103"/>
    <mergeCell ref="L103:L107"/>
    <mergeCell ref="A104:C104"/>
    <mergeCell ref="A105:C105"/>
    <mergeCell ref="A106:C106"/>
    <mergeCell ref="A107:C107"/>
    <mergeCell ref="A98:C98"/>
    <mergeCell ref="L98:L102"/>
    <mergeCell ref="A99:C99"/>
    <mergeCell ref="A100:C100"/>
    <mergeCell ref="A101:C101"/>
    <mergeCell ref="A102:C102"/>
    <mergeCell ref="A89:C89"/>
    <mergeCell ref="A90:C90"/>
    <mergeCell ref="A91:C91"/>
    <mergeCell ref="A92:C92"/>
    <mergeCell ref="A93:C93"/>
    <mergeCell ref="L93:L97"/>
    <mergeCell ref="A94:C94"/>
    <mergeCell ref="A95:C95"/>
    <mergeCell ref="A96:C96"/>
    <mergeCell ref="A97:C97"/>
    <mergeCell ref="A83:C83"/>
    <mergeCell ref="A84:C84"/>
    <mergeCell ref="A85:C85"/>
    <mergeCell ref="A86:C86"/>
    <mergeCell ref="A87:C87"/>
    <mergeCell ref="A88:C88"/>
    <mergeCell ref="B77:D77"/>
    <mergeCell ref="E77:F77"/>
    <mergeCell ref="B78:D78"/>
    <mergeCell ref="E78:F78"/>
    <mergeCell ref="A81:K81"/>
    <mergeCell ref="A82:C82"/>
    <mergeCell ref="B79:D79"/>
    <mergeCell ref="E79:F79"/>
    <mergeCell ref="B74:D74"/>
    <mergeCell ref="E74:F74"/>
    <mergeCell ref="B75:D75"/>
    <mergeCell ref="E75:F75"/>
    <mergeCell ref="B76:D76"/>
    <mergeCell ref="E76:F76"/>
    <mergeCell ref="B71:D71"/>
    <mergeCell ref="E71:F71"/>
    <mergeCell ref="B72:D72"/>
    <mergeCell ref="E72:F72"/>
    <mergeCell ref="B73:D73"/>
    <mergeCell ref="E73:F73"/>
    <mergeCell ref="B68:D68"/>
    <mergeCell ref="E68:F68"/>
    <mergeCell ref="B69:D69"/>
    <mergeCell ref="E69:F69"/>
    <mergeCell ref="B70:D70"/>
    <mergeCell ref="E70:F70"/>
    <mergeCell ref="B65:D65"/>
    <mergeCell ref="E65:F65"/>
    <mergeCell ref="B66:D66"/>
    <mergeCell ref="E66:F66"/>
    <mergeCell ref="B67:D67"/>
    <mergeCell ref="E67:F67"/>
    <mergeCell ref="B62:D62"/>
    <mergeCell ref="E62:F62"/>
    <mergeCell ref="B63:D63"/>
    <mergeCell ref="E63:F63"/>
    <mergeCell ref="B64:D64"/>
    <mergeCell ref="E64:F64"/>
    <mergeCell ref="B59:D59"/>
    <mergeCell ref="E59:F59"/>
    <mergeCell ref="B60:D60"/>
    <mergeCell ref="E60:F60"/>
    <mergeCell ref="B61:D61"/>
    <mergeCell ref="E61:F61"/>
    <mergeCell ref="B56:D56"/>
    <mergeCell ref="E56:F56"/>
    <mergeCell ref="B57:D57"/>
    <mergeCell ref="E57:F57"/>
    <mergeCell ref="B58:D58"/>
    <mergeCell ref="E58:F58"/>
    <mergeCell ref="B53:D53"/>
    <mergeCell ref="E53:F53"/>
    <mergeCell ref="B54:D54"/>
    <mergeCell ref="E54:F54"/>
    <mergeCell ref="B55:D55"/>
    <mergeCell ref="E55:F55"/>
    <mergeCell ref="B50:D50"/>
    <mergeCell ref="E50:F50"/>
    <mergeCell ref="B51:D51"/>
    <mergeCell ref="E51:F51"/>
    <mergeCell ref="B52:D52"/>
    <mergeCell ref="E52:F52"/>
    <mergeCell ref="B47:D47"/>
    <mergeCell ref="E47:F47"/>
    <mergeCell ref="B48:D48"/>
    <mergeCell ref="E48:F48"/>
    <mergeCell ref="B49:D49"/>
    <mergeCell ref="E49:F49"/>
    <mergeCell ref="B44:D44"/>
    <mergeCell ref="E44:F44"/>
    <mergeCell ref="B45:D45"/>
    <mergeCell ref="E45:F45"/>
    <mergeCell ref="B46:D46"/>
    <mergeCell ref="E46:F46"/>
    <mergeCell ref="B41:D41"/>
    <mergeCell ref="E41:F41"/>
    <mergeCell ref="B42:D42"/>
    <mergeCell ref="E42:F42"/>
    <mergeCell ref="B43:D43"/>
    <mergeCell ref="E43:F43"/>
    <mergeCell ref="B38:D38"/>
    <mergeCell ref="E38:F38"/>
    <mergeCell ref="B39:D39"/>
    <mergeCell ref="E39:F39"/>
    <mergeCell ref="B40:D40"/>
    <mergeCell ref="E40:F40"/>
    <mergeCell ref="B35:D35"/>
    <mergeCell ref="E35:F35"/>
    <mergeCell ref="B36:D36"/>
    <mergeCell ref="E36:F36"/>
    <mergeCell ref="B37:D37"/>
    <mergeCell ref="E37:F37"/>
    <mergeCell ref="B32:D32"/>
    <mergeCell ref="E32:F32"/>
    <mergeCell ref="B33:D33"/>
    <mergeCell ref="E33:F33"/>
    <mergeCell ref="B34:D34"/>
    <mergeCell ref="E34:F34"/>
    <mergeCell ref="B29:D29"/>
    <mergeCell ref="E29:F29"/>
    <mergeCell ref="B30:D30"/>
    <mergeCell ref="E30:F30"/>
    <mergeCell ref="B31:D31"/>
    <mergeCell ref="E31:F31"/>
    <mergeCell ref="B26:D26"/>
    <mergeCell ref="E26:F26"/>
    <mergeCell ref="B27:D27"/>
    <mergeCell ref="E27:F27"/>
    <mergeCell ref="B28:D28"/>
    <mergeCell ref="E28:F28"/>
    <mergeCell ref="B23:D23"/>
    <mergeCell ref="E23:F23"/>
    <mergeCell ref="B24:D24"/>
    <mergeCell ref="E24:F24"/>
    <mergeCell ref="B25:D25"/>
    <mergeCell ref="E25:F25"/>
    <mergeCell ref="A7:K7"/>
    <mergeCell ref="A8:K8"/>
    <mergeCell ref="A11:K11"/>
    <mergeCell ref="A20:I20"/>
    <mergeCell ref="B22:D22"/>
    <mergeCell ref="E22:F22"/>
    <mergeCell ref="M2:N2"/>
    <mergeCell ref="B5:B6"/>
    <mergeCell ref="C5:C6"/>
    <mergeCell ref="D5:D6"/>
    <mergeCell ref="G5:I5"/>
    <mergeCell ref="J5:J6"/>
    <mergeCell ref="K5:K6"/>
    <mergeCell ref="L5:P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FD22B-3094-4535-BE2B-0F93C0DE1497}">
  <dimension ref="A1:W91"/>
  <sheetViews>
    <sheetView topLeftCell="A36" workbookViewId="0">
      <selection activeCell="H38" sqref="H38"/>
    </sheetView>
  </sheetViews>
  <sheetFormatPr defaultColWidth="9.109375" defaultRowHeight="15.05"/>
  <cols>
    <col min="1" max="1" width="19.5546875" style="1" customWidth="1"/>
    <col min="2" max="2" width="15.5546875" style="1" customWidth="1"/>
    <col min="3" max="3" width="16.88671875" style="1" customWidth="1"/>
    <col min="4" max="4" width="30.109375" style="1" customWidth="1"/>
    <col min="5" max="5" width="13.109375" style="1" customWidth="1"/>
    <col min="6" max="6" width="11.88671875" style="1" customWidth="1"/>
    <col min="7" max="7" width="9.109375" style="1"/>
    <col min="8" max="8" width="12.44140625" style="1" customWidth="1"/>
    <col min="9" max="9" width="13.5546875" style="1" customWidth="1"/>
    <col min="10" max="10" width="17.5546875" style="1" customWidth="1"/>
    <col min="11" max="11" width="22.44140625" style="1" customWidth="1"/>
    <col min="12" max="16384" width="9.109375" style="1"/>
  </cols>
  <sheetData>
    <row r="1" spans="1:23" s="77" customFormat="1" ht="24.9">
      <c r="A1" s="72" t="s">
        <v>6</v>
      </c>
      <c r="B1" s="73" t="s">
        <v>7</v>
      </c>
      <c r="C1" s="73" t="s">
        <v>8</v>
      </c>
      <c r="D1" s="73" t="s">
        <v>9</v>
      </c>
      <c r="E1" s="73" t="s">
        <v>10</v>
      </c>
      <c r="F1" s="73" t="s">
        <v>11</v>
      </c>
      <c r="G1" s="73" t="s">
        <v>12</v>
      </c>
      <c r="H1" s="73" t="s">
        <v>13</v>
      </c>
      <c r="I1" s="73" t="s">
        <v>14</v>
      </c>
      <c r="J1" s="73" t="s">
        <v>15</v>
      </c>
      <c r="K1" s="73" t="s">
        <v>16</v>
      </c>
      <c r="L1" s="74" t="s">
        <v>17</v>
      </c>
      <c r="M1" s="75" t="s">
        <v>18</v>
      </c>
      <c r="N1" s="75"/>
      <c r="O1" s="76"/>
      <c r="P1" s="75"/>
    </row>
    <row r="2" spans="1:23" s="77" customFormat="1" ht="29.45" thickBot="1">
      <c r="A2" s="78" t="s">
        <v>19</v>
      </c>
      <c r="B2" s="79" t="s">
        <v>65</v>
      </c>
      <c r="C2" s="80" t="s">
        <v>544</v>
      </c>
      <c r="D2" s="81" t="s">
        <v>519</v>
      </c>
      <c r="E2" s="82" t="s">
        <v>545</v>
      </c>
      <c r="F2" s="83" t="s">
        <v>521</v>
      </c>
      <c r="G2" s="83" t="s">
        <v>546</v>
      </c>
      <c r="H2" s="84" t="s">
        <v>20</v>
      </c>
      <c r="I2" s="85">
        <v>8</v>
      </c>
      <c r="J2" s="84" t="s">
        <v>21</v>
      </c>
      <c r="K2" s="84" t="s">
        <v>22</v>
      </c>
      <c r="L2" s="86" t="s">
        <v>23</v>
      </c>
      <c r="M2" s="369" t="s">
        <v>547</v>
      </c>
      <c r="N2" s="370"/>
      <c r="O2" s="76"/>
      <c r="P2" s="75"/>
      <c r="S2" s="77" t="str" cm="1">
        <f t="array" ref="S2:W2">_xlfn.TEXTSPLIT(C2," "," ",TRUE,1,)</f>
        <v>Ch</v>
      </c>
      <c r="T2" s="77" t="str">
        <v>-</v>
      </c>
      <c r="U2" s="77" t="str">
        <v>58+555</v>
      </c>
      <c r="V2" s="77" t="str">
        <v>-</v>
      </c>
      <c r="W2" s="77" t="str">
        <v>RHS</v>
      </c>
    </row>
    <row r="4" spans="1:23" ht="15.75" thickBot="1"/>
    <row r="5" spans="1:23" ht="29.3" customHeight="1" thickTop="1">
      <c r="A5" s="2"/>
      <c r="B5" s="371" t="s">
        <v>24</v>
      </c>
      <c r="C5" s="371" t="s">
        <v>25</v>
      </c>
      <c r="D5" s="371" t="s">
        <v>26</v>
      </c>
      <c r="E5" s="3"/>
      <c r="F5" s="3"/>
      <c r="G5" s="371" t="s">
        <v>27</v>
      </c>
      <c r="H5" s="371"/>
      <c r="I5" s="371"/>
      <c r="J5" s="371" t="s">
        <v>28</v>
      </c>
      <c r="K5" s="373" t="s">
        <v>29</v>
      </c>
      <c r="L5" s="375" t="s">
        <v>30</v>
      </c>
      <c r="M5" s="375"/>
      <c r="N5" s="375"/>
      <c r="O5" s="375"/>
      <c r="P5" s="376"/>
    </row>
    <row r="6" spans="1:23" ht="15.75">
      <c r="A6" s="4" t="s">
        <v>31</v>
      </c>
      <c r="B6" s="372"/>
      <c r="C6" s="372"/>
      <c r="D6" s="372"/>
      <c r="E6" s="5" t="s">
        <v>32</v>
      </c>
      <c r="F6" s="5" t="s">
        <v>33</v>
      </c>
      <c r="G6" s="5" t="s">
        <v>34</v>
      </c>
      <c r="H6" s="5" t="s">
        <v>35</v>
      </c>
      <c r="I6" s="5" t="s">
        <v>36</v>
      </c>
      <c r="J6" s="372"/>
      <c r="K6" s="374"/>
      <c r="L6" s="6" t="s">
        <v>1</v>
      </c>
      <c r="M6" s="6" t="s">
        <v>2</v>
      </c>
      <c r="N6" s="6" t="s">
        <v>37</v>
      </c>
      <c r="O6" s="6" t="s">
        <v>3</v>
      </c>
      <c r="P6" s="7" t="s">
        <v>4</v>
      </c>
    </row>
    <row r="7" spans="1:23" ht="15.75">
      <c r="A7" s="410" t="s">
        <v>257</v>
      </c>
      <c r="B7" s="411"/>
      <c r="C7" s="411"/>
      <c r="D7" s="411"/>
      <c r="E7" s="411"/>
      <c r="F7" s="411"/>
      <c r="G7" s="411"/>
      <c r="H7" s="411"/>
      <c r="I7" s="411"/>
      <c r="J7" s="411"/>
      <c r="K7" s="412"/>
      <c r="L7" s="8"/>
      <c r="M7" s="8"/>
      <c r="N7" s="8"/>
      <c r="O7" s="8"/>
      <c r="P7" s="9"/>
    </row>
    <row r="8" spans="1:23" ht="15.75">
      <c r="A8" s="410" t="s">
        <v>530</v>
      </c>
      <c r="B8" s="411"/>
      <c r="C8" s="411"/>
      <c r="D8" s="411"/>
      <c r="E8" s="411"/>
      <c r="F8" s="411"/>
      <c r="G8" s="411"/>
      <c r="H8" s="411"/>
      <c r="I8" s="411"/>
      <c r="J8" s="411"/>
      <c r="K8" s="412"/>
      <c r="L8" s="8"/>
      <c r="M8" s="8"/>
      <c r="N8" s="8"/>
      <c r="O8" s="8"/>
      <c r="P8" s="9"/>
    </row>
    <row r="9" spans="1:23" ht="31.45">
      <c r="A9" s="178" t="s">
        <v>548</v>
      </c>
      <c r="B9" s="179" t="s">
        <v>74</v>
      </c>
      <c r="C9" s="179" t="s">
        <v>532</v>
      </c>
      <c r="D9" s="179" t="s">
        <v>549</v>
      </c>
      <c r="E9" s="179">
        <v>1</v>
      </c>
      <c r="F9" s="179" t="s">
        <v>217</v>
      </c>
      <c r="G9" s="180">
        <v>10</v>
      </c>
      <c r="H9" s="180"/>
      <c r="I9" s="180"/>
      <c r="J9" s="181">
        <f>G9</f>
        <v>10</v>
      </c>
      <c r="K9" s="182" t="s">
        <v>428</v>
      </c>
      <c r="L9" s="15"/>
      <c r="M9" s="15"/>
      <c r="N9" s="15"/>
      <c r="O9" s="15"/>
      <c r="P9" s="16"/>
    </row>
    <row r="10" spans="1:23" ht="31.45">
      <c r="A10" s="178" t="s">
        <v>534</v>
      </c>
      <c r="B10" s="179" t="s">
        <v>74</v>
      </c>
      <c r="C10" s="179" t="s">
        <v>532</v>
      </c>
      <c r="D10" s="179" t="s">
        <v>535</v>
      </c>
      <c r="E10" s="179">
        <v>2</v>
      </c>
      <c r="F10" s="179" t="s">
        <v>217</v>
      </c>
      <c r="G10" s="180">
        <v>10</v>
      </c>
      <c r="H10" s="180"/>
      <c r="I10" s="180"/>
      <c r="J10" s="181">
        <f>G10</f>
        <v>10</v>
      </c>
      <c r="K10" s="182" t="s">
        <v>428</v>
      </c>
      <c r="L10" s="15"/>
      <c r="M10" s="15"/>
      <c r="N10" s="15"/>
      <c r="O10" s="15"/>
      <c r="P10" s="16"/>
    </row>
    <row r="11" spans="1:23" ht="31.45">
      <c r="A11" s="178" t="s">
        <v>453</v>
      </c>
      <c r="B11" s="179" t="s">
        <v>74</v>
      </c>
      <c r="C11" s="179" t="s">
        <v>532</v>
      </c>
      <c r="D11" s="179" t="s">
        <v>533</v>
      </c>
      <c r="E11" s="179">
        <v>3</v>
      </c>
      <c r="F11" s="179" t="s">
        <v>217</v>
      </c>
      <c r="G11" s="180">
        <v>10</v>
      </c>
      <c r="H11" s="180"/>
      <c r="I11" s="180"/>
      <c r="J11" s="181">
        <f>G11</f>
        <v>10</v>
      </c>
      <c r="K11" s="182" t="s">
        <v>428</v>
      </c>
      <c r="L11" s="15"/>
      <c r="M11" s="15"/>
      <c r="N11" s="15"/>
      <c r="O11" s="15"/>
      <c r="P11" s="16"/>
    </row>
    <row r="12" spans="1:23" ht="31.45">
      <c r="A12" s="178" t="s">
        <v>550</v>
      </c>
      <c r="B12" s="179" t="s">
        <v>74</v>
      </c>
      <c r="C12" s="179" t="s">
        <v>532</v>
      </c>
      <c r="D12" s="179" t="s">
        <v>551</v>
      </c>
      <c r="E12" s="179">
        <v>4</v>
      </c>
      <c r="F12" s="179" t="s">
        <v>217</v>
      </c>
      <c r="G12" s="180">
        <v>10</v>
      </c>
      <c r="H12" s="180"/>
      <c r="I12" s="180"/>
      <c r="J12" s="181">
        <f>G12</f>
        <v>10</v>
      </c>
      <c r="K12" s="182" t="s">
        <v>428</v>
      </c>
      <c r="L12" s="15"/>
      <c r="M12" s="15"/>
      <c r="N12" s="15"/>
      <c r="O12" s="15"/>
      <c r="P12" s="16"/>
    </row>
    <row r="13" spans="1:23" ht="15.75">
      <c r="A13" s="17"/>
      <c r="B13" s="18"/>
      <c r="C13" s="18"/>
      <c r="D13" s="183"/>
      <c r="E13" s="18"/>
      <c r="F13" s="18"/>
      <c r="G13" s="18"/>
      <c r="H13" s="18"/>
      <c r="I13" s="18"/>
      <c r="J13" s="18"/>
      <c r="K13" s="19"/>
      <c r="L13" s="8"/>
      <c r="M13" s="8"/>
      <c r="N13" s="8"/>
      <c r="O13" s="8"/>
      <c r="P13" s="9"/>
    </row>
    <row r="14" spans="1:23" ht="15.75">
      <c r="A14" s="17"/>
      <c r="B14" s="18"/>
      <c r="C14" s="18"/>
      <c r="D14" s="18"/>
      <c r="E14" s="18"/>
      <c r="F14" s="20" t="s">
        <v>44</v>
      </c>
      <c r="G14" s="18"/>
      <c r="H14" s="20" t="s">
        <v>98</v>
      </c>
      <c r="I14" s="135">
        <f>(J9+J10+J11+J12)*0.05</f>
        <v>2</v>
      </c>
      <c r="J14" s="135"/>
      <c r="K14" s="19"/>
      <c r="L14" s="8"/>
      <c r="M14" s="8"/>
      <c r="N14" s="8"/>
      <c r="O14" s="8"/>
      <c r="P14" s="9"/>
    </row>
    <row r="15" spans="1:23" ht="15.75">
      <c r="A15" s="17"/>
      <c r="B15" s="18"/>
      <c r="C15" s="18"/>
      <c r="D15" s="18"/>
      <c r="E15" s="18"/>
      <c r="F15" s="18"/>
      <c r="G15" s="18"/>
      <c r="H15" s="18"/>
      <c r="I15" s="18"/>
      <c r="J15" s="18"/>
      <c r="K15" s="19"/>
      <c r="L15" s="8"/>
      <c r="M15" s="8"/>
      <c r="N15" s="8"/>
      <c r="O15" s="8"/>
      <c r="P15" s="9"/>
    </row>
    <row r="16" spans="1:23" ht="15.75">
      <c r="A16" s="377" t="s">
        <v>46</v>
      </c>
      <c r="B16" s="378"/>
      <c r="C16" s="378"/>
      <c r="D16" s="378"/>
      <c r="E16" s="378"/>
      <c r="F16" s="378"/>
      <c r="G16" s="378"/>
      <c r="H16" s="378"/>
      <c r="I16" s="378"/>
      <c r="J16" s="22"/>
      <c r="K16" s="19"/>
      <c r="L16" s="8"/>
      <c r="M16" s="8"/>
      <c r="N16" s="8"/>
      <c r="O16" s="8"/>
      <c r="P16" s="9"/>
    </row>
    <row r="17" spans="1:16" ht="16.399999999999999" thickBot="1">
      <c r="A17" s="23"/>
      <c r="B17" s="24"/>
      <c r="C17" s="22"/>
      <c r="D17" s="22"/>
      <c r="E17" s="22"/>
      <c r="F17" s="22"/>
      <c r="G17" s="22"/>
      <c r="H17" s="22"/>
      <c r="I17" s="22"/>
      <c r="J17" s="22"/>
      <c r="K17" s="19"/>
      <c r="L17" s="25"/>
      <c r="M17" s="25"/>
      <c r="N17" s="25"/>
      <c r="O17" s="25"/>
      <c r="P17" s="26">
        <f>SUM(P7:P16)</f>
        <v>0</v>
      </c>
    </row>
    <row r="18" spans="1:16" ht="16.399999999999999" thickTop="1">
      <c r="A18" s="27" t="s">
        <v>47</v>
      </c>
      <c r="B18" s="379" t="s">
        <v>48</v>
      </c>
      <c r="C18" s="379"/>
      <c r="D18" s="379"/>
      <c r="E18" s="379" t="s">
        <v>49</v>
      </c>
      <c r="F18" s="379"/>
      <c r="G18" s="28" t="s">
        <v>50</v>
      </c>
      <c r="H18" s="28" t="s">
        <v>51</v>
      </c>
      <c r="I18" s="28" t="s">
        <v>52</v>
      </c>
      <c r="J18" s="28" t="s">
        <v>5</v>
      </c>
      <c r="K18" s="29"/>
    </row>
    <row r="19" spans="1:16" ht="271.35000000000002" customHeight="1">
      <c r="A19" s="31">
        <v>1</v>
      </c>
      <c r="B19" s="380" t="s">
        <v>104</v>
      </c>
      <c r="C19" s="381"/>
      <c r="D19" s="382"/>
      <c r="E19" s="383" t="s">
        <v>53</v>
      </c>
      <c r="F19" s="384"/>
      <c r="G19" s="24" t="s">
        <v>105</v>
      </c>
      <c r="H19" s="30">
        <f>K83</f>
        <v>3</v>
      </c>
      <c r="I19" s="24"/>
      <c r="J19" s="24"/>
      <c r="K19" s="32"/>
    </row>
    <row r="20" spans="1:16" ht="272.45" customHeight="1">
      <c r="A20" s="31">
        <v>2</v>
      </c>
      <c r="B20" s="380" t="s">
        <v>139</v>
      </c>
      <c r="C20" s="381"/>
      <c r="D20" s="382"/>
      <c r="E20" s="383" t="s">
        <v>140</v>
      </c>
      <c r="F20" s="384" t="s">
        <v>140</v>
      </c>
      <c r="G20" s="24" t="s">
        <v>141</v>
      </c>
      <c r="H20" s="24"/>
      <c r="I20" s="24"/>
      <c r="J20" s="24"/>
      <c r="K20" s="32"/>
    </row>
    <row r="21" spans="1:16" ht="365.4" customHeight="1">
      <c r="A21" s="31">
        <v>3</v>
      </c>
      <c r="B21" s="380" t="s">
        <v>142</v>
      </c>
      <c r="C21" s="381"/>
      <c r="D21" s="382"/>
      <c r="E21" s="383" t="s">
        <v>143</v>
      </c>
      <c r="F21" s="384" t="s">
        <v>143</v>
      </c>
      <c r="G21" s="24" t="s">
        <v>144</v>
      </c>
      <c r="H21" s="24"/>
      <c r="I21" s="24"/>
      <c r="J21" s="24"/>
      <c r="K21" s="32"/>
    </row>
    <row r="22" spans="1:16" ht="92.15" customHeight="1">
      <c r="A22" s="31">
        <v>4</v>
      </c>
      <c r="B22" s="380" t="s">
        <v>145</v>
      </c>
      <c r="C22" s="381"/>
      <c r="D22" s="382"/>
      <c r="E22" s="383" t="s">
        <v>146</v>
      </c>
      <c r="F22" s="384" t="s">
        <v>146</v>
      </c>
      <c r="G22" s="24" t="s">
        <v>38</v>
      </c>
      <c r="H22" s="24"/>
      <c r="I22" s="24"/>
      <c r="J22" s="24"/>
      <c r="K22" s="32"/>
    </row>
    <row r="23" spans="1:16" ht="92.15" customHeight="1">
      <c r="A23" s="31">
        <v>5</v>
      </c>
      <c r="B23" s="380" t="s">
        <v>147</v>
      </c>
      <c r="C23" s="381"/>
      <c r="D23" s="382"/>
      <c r="E23" s="383" t="s">
        <v>148</v>
      </c>
      <c r="F23" s="384" t="s">
        <v>148</v>
      </c>
      <c r="G23" s="24" t="s">
        <v>141</v>
      </c>
      <c r="H23" s="24"/>
      <c r="I23" s="24"/>
      <c r="J23" s="24"/>
      <c r="K23" s="32"/>
    </row>
    <row r="24" spans="1:16" ht="221.4" customHeight="1">
      <c r="A24" s="31">
        <v>6</v>
      </c>
      <c r="B24" s="380" t="s">
        <v>136</v>
      </c>
      <c r="C24" s="381"/>
      <c r="D24" s="382"/>
      <c r="E24" s="383" t="s">
        <v>137</v>
      </c>
      <c r="F24" s="384" t="s">
        <v>137</v>
      </c>
      <c r="G24" s="24" t="s">
        <v>54</v>
      </c>
      <c r="H24" s="30"/>
      <c r="I24" s="24"/>
      <c r="J24" s="24"/>
      <c r="K24" s="32"/>
    </row>
    <row r="25" spans="1:16" ht="92.15" customHeight="1">
      <c r="A25" s="31">
        <v>7</v>
      </c>
      <c r="B25" s="380" t="s">
        <v>149</v>
      </c>
      <c r="C25" s="381"/>
      <c r="D25" s="382"/>
      <c r="E25" s="383" t="s">
        <v>150</v>
      </c>
      <c r="F25" s="384" t="s">
        <v>150</v>
      </c>
      <c r="G25" s="24" t="s">
        <v>151</v>
      </c>
      <c r="H25" s="24"/>
      <c r="I25" s="24"/>
      <c r="J25" s="24"/>
      <c r="K25" s="32"/>
    </row>
    <row r="26" spans="1:16" ht="92.15" customHeight="1">
      <c r="A26" s="31">
        <v>8</v>
      </c>
      <c r="B26" s="380" t="s">
        <v>152</v>
      </c>
      <c r="C26" s="381" t="s">
        <v>152</v>
      </c>
      <c r="D26" s="382" t="s">
        <v>152</v>
      </c>
      <c r="E26" s="383" t="s">
        <v>153</v>
      </c>
      <c r="F26" s="384" t="s">
        <v>153</v>
      </c>
      <c r="G26" s="24" t="s">
        <v>45</v>
      </c>
      <c r="H26" s="24"/>
      <c r="I26" s="24"/>
      <c r="J26" s="24"/>
      <c r="K26" s="32"/>
    </row>
    <row r="27" spans="1:16" ht="92.15" customHeight="1">
      <c r="A27" s="31">
        <v>9</v>
      </c>
      <c r="B27" s="380" t="s">
        <v>154</v>
      </c>
      <c r="C27" s="381" t="s">
        <v>154</v>
      </c>
      <c r="D27" s="382" t="s">
        <v>154</v>
      </c>
      <c r="E27" s="383" t="s">
        <v>155</v>
      </c>
      <c r="F27" s="384" t="s">
        <v>155</v>
      </c>
      <c r="G27" s="24" t="s">
        <v>156</v>
      </c>
      <c r="H27" s="24"/>
      <c r="I27" s="24"/>
      <c r="J27" s="24"/>
      <c r="K27" s="32"/>
    </row>
    <row r="28" spans="1:16" ht="92.15" customHeight="1">
      <c r="A28" s="31">
        <v>10</v>
      </c>
      <c r="B28" s="380" t="s">
        <v>157</v>
      </c>
      <c r="C28" s="381" t="s">
        <v>157</v>
      </c>
      <c r="D28" s="382" t="s">
        <v>157</v>
      </c>
      <c r="E28" s="383" t="s">
        <v>158</v>
      </c>
      <c r="F28" s="384" t="s">
        <v>158</v>
      </c>
      <c r="G28" s="24" t="s">
        <v>156</v>
      </c>
      <c r="H28" s="24"/>
      <c r="I28" s="24"/>
      <c r="J28" s="24"/>
      <c r="K28" s="32"/>
    </row>
    <row r="29" spans="1:16" ht="92.15" customHeight="1">
      <c r="A29" s="31">
        <v>11</v>
      </c>
      <c r="B29" s="380" t="s">
        <v>159</v>
      </c>
      <c r="C29" s="381" t="s">
        <v>159</v>
      </c>
      <c r="D29" s="382" t="s">
        <v>159</v>
      </c>
      <c r="E29" s="383" t="s">
        <v>160</v>
      </c>
      <c r="F29" s="384" t="s">
        <v>160</v>
      </c>
      <c r="G29" s="24" t="s">
        <v>156</v>
      </c>
      <c r="H29" s="24"/>
      <c r="I29" s="24"/>
      <c r="J29" s="24"/>
      <c r="K29" s="32"/>
    </row>
    <row r="30" spans="1:16" ht="92.15" customHeight="1">
      <c r="A30" s="31">
        <v>12</v>
      </c>
      <c r="B30" s="380" t="s">
        <v>161</v>
      </c>
      <c r="C30" s="381" t="s">
        <v>161</v>
      </c>
      <c r="D30" s="382" t="s">
        <v>161</v>
      </c>
      <c r="E30" s="383" t="s">
        <v>162</v>
      </c>
      <c r="F30" s="384" t="s">
        <v>162</v>
      </c>
      <c r="G30" s="24" t="s">
        <v>156</v>
      </c>
      <c r="H30" s="30"/>
      <c r="I30" s="24"/>
      <c r="J30" s="24"/>
      <c r="K30" s="32"/>
    </row>
    <row r="31" spans="1:16" ht="92.15" customHeight="1">
      <c r="A31" s="31">
        <v>13</v>
      </c>
      <c r="B31" s="380" t="s">
        <v>163</v>
      </c>
      <c r="C31" s="381" t="s">
        <v>163</v>
      </c>
      <c r="D31" s="382" t="s">
        <v>163</v>
      </c>
      <c r="E31" s="383" t="s">
        <v>164</v>
      </c>
      <c r="F31" s="384" t="s">
        <v>164</v>
      </c>
      <c r="G31" s="24" t="s">
        <v>156</v>
      </c>
      <c r="H31" s="24"/>
      <c r="I31" s="24"/>
      <c r="J31" s="24"/>
      <c r="K31" s="32"/>
    </row>
    <row r="32" spans="1:16" ht="92.15" customHeight="1">
      <c r="A32" s="31">
        <v>14</v>
      </c>
      <c r="B32" s="380" t="s">
        <v>165</v>
      </c>
      <c r="C32" s="381" t="s">
        <v>165</v>
      </c>
      <c r="D32" s="382" t="s">
        <v>165</v>
      </c>
      <c r="E32" s="383" t="s">
        <v>166</v>
      </c>
      <c r="F32" s="384" t="s">
        <v>166</v>
      </c>
      <c r="G32" s="24" t="s">
        <v>156</v>
      </c>
      <c r="H32" s="24"/>
      <c r="I32" s="24"/>
      <c r="J32" s="24"/>
      <c r="K32" s="32"/>
    </row>
    <row r="33" spans="1:11" ht="92.15" customHeight="1">
      <c r="A33" s="31">
        <v>15</v>
      </c>
      <c r="B33" s="380" t="s">
        <v>167</v>
      </c>
      <c r="C33" s="381" t="s">
        <v>167</v>
      </c>
      <c r="D33" s="382" t="s">
        <v>167</v>
      </c>
      <c r="E33" s="383" t="s">
        <v>168</v>
      </c>
      <c r="F33" s="384" t="s">
        <v>168</v>
      </c>
      <c r="G33" s="24" t="s">
        <v>141</v>
      </c>
      <c r="H33" s="24"/>
      <c r="I33" s="24"/>
      <c r="J33" s="24"/>
      <c r="K33" s="32"/>
    </row>
    <row r="34" spans="1:11" ht="92.15" customHeight="1">
      <c r="A34" s="31">
        <v>16</v>
      </c>
      <c r="B34" s="380" t="s">
        <v>169</v>
      </c>
      <c r="C34" s="381" t="s">
        <v>169</v>
      </c>
      <c r="D34" s="382" t="s">
        <v>169</v>
      </c>
      <c r="E34" s="383" t="s">
        <v>170</v>
      </c>
      <c r="F34" s="384" t="s">
        <v>170</v>
      </c>
      <c r="G34" s="24" t="s">
        <v>45</v>
      </c>
      <c r="H34" s="24"/>
      <c r="I34" s="24"/>
      <c r="J34" s="24"/>
      <c r="K34" s="32"/>
    </row>
    <row r="35" spans="1:11" ht="92.15" customHeight="1">
      <c r="A35" s="31">
        <v>17</v>
      </c>
      <c r="B35" s="380" t="s">
        <v>171</v>
      </c>
      <c r="C35" s="381" t="s">
        <v>171</v>
      </c>
      <c r="D35" s="382" t="s">
        <v>171</v>
      </c>
      <c r="E35" s="383" t="s">
        <v>172</v>
      </c>
      <c r="F35" s="384" t="s">
        <v>172</v>
      </c>
      <c r="G35" s="24"/>
      <c r="H35" s="24"/>
      <c r="I35" s="24"/>
      <c r="J35" s="24"/>
      <c r="K35" s="32"/>
    </row>
    <row r="36" spans="1:11" ht="92.15" customHeight="1">
      <c r="A36" s="31">
        <v>17.100000000000001</v>
      </c>
      <c r="B36" s="380" t="s">
        <v>173</v>
      </c>
      <c r="C36" s="381" t="s">
        <v>173</v>
      </c>
      <c r="D36" s="382" t="s">
        <v>173</v>
      </c>
      <c r="E36" s="383" t="s">
        <v>174</v>
      </c>
      <c r="F36" s="384" t="s">
        <v>174</v>
      </c>
      <c r="G36" s="24" t="s">
        <v>141</v>
      </c>
      <c r="H36" s="24"/>
      <c r="I36" s="24"/>
      <c r="J36" s="24"/>
      <c r="K36" s="32"/>
    </row>
    <row r="37" spans="1:11" ht="92.15" customHeight="1">
      <c r="A37" s="31">
        <v>17.2</v>
      </c>
      <c r="B37" s="380" t="s">
        <v>175</v>
      </c>
      <c r="C37" s="381" t="s">
        <v>175</v>
      </c>
      <c r="D37" s="382" t="s">
        <v>175</v>
      </c>
      <c r="E37" s="383" t="s">
        <v>176</v>
      </c>
      <c r="F37" s="384" t="s">
        <v>176</v>
      </c>
      <c r="G37" s="24" t="s">
        <v>141</v>
      </c>
      <c r="H37" s="24"/>
      <c r="I37" s="24"/>
      <c r="J37" s="24"/>
      <c r="K37" s="32"/>
    </row>
    <row r="38" spans="1:11" ht="92.15" customHeight="1">
      <c r="A38" s="31">
        <v>17.3</v>
      </c>
      <c r="B38" s="380" t="s">
        <v>177</v>
      </c>
      <c r="C38" s="381" t="s">
        <v>177</v>
      </c>
      <c r="D38" s="382" t="s">
        <v>177</v>
      </c>
      <c r="E38" s="383" t="s">
        <v>178</v>
      </c>
      <c r="F38" s="384" t="s">
        <v>178</v>
      </c>
      <c r="G38" s="24" t="s">
        <v>141</v>
      </c>
      <c r="H38" s="24"/>
      <c r="I38" s="24"/>
      <c r="J38" s="24"/>
      <c r="K38" s="32"/>
    </row>
    <row r="39" spans="1:11" ht="92.15" customHeight="1">
      <c r="A39" s="31">
        <v>18</v>
      </c>
      <c r="B39" s="380" t="s">
        <v>179</v>
      </c>
      <c r="C39" s="381" t="s">
        <v>179</v>
      </c>
      <c r="D39" s="382" t="s">
        <v>179</v>
      </c>
      <c r="E39" s="383" t="s">
        <v>180</v>
      </c>
      <c r="F39" s="384" t="s">
        <v>180</v>
      </c>
      <c r="G39" s="24" t="s">
        <v>141</v>
      </c>
      <c r="H39" s="24"/>
      <c r="I39" s="24"/>
      <c r="J39" s="24"/>
      <c r="K39" s="32"/>
    </row>
    <row r="40" spans="1:11" ht="92.15" customHeight="1">
      <c r="A40" s="31">
        <v>19</v>
      </c>
      <c r="B40" s="380" t="s">
        <v>181</v>
      </c>
      <c r="C40" s="381" t="s">
        <v>181</v>
      </c>
      <c r="D40" s="382" t="s">
        <v>181</v>
      </c>
      <c r="E40" s="383" t="s">
        <v>182</v>
      </c>
      <c r="F40" s="384" t="s">
        <v>182</v>
      </c>
      <c r="G40" s="24"/>
      <c r="H40" s="24"/>
      <c r="I40" s="24"/>
      <c r="J40" s="24"/>
      <c r="K40" s="32"/>
    </row>
    <row r="41" spans="1:11" ht="92.15" customHeight="1">
      <c r="A41" s="31">
        <v>19.100000000000001</v>
      </c>
      <c r="B41" s="380" t="s">
        <v>183</v>
      </c>
      <c r="C41" s="381" t="s">
        <v>183</v>
      </c>
      <c r="D41" s="382" t="s">
        <v>183</v>
      </c>
      <c r="E41" s="383" t="s">
        <v>184</v>
      </c>
      <c r="F41" s="384" t="s">
        <v>184</v>
      </c>
      <c r="G41" s="24" t="s">
        <v>156</v>
      </c>
      <c r="H41" s="30"/>
      <c r="I41" s="24"/>
      <c r="J41" s="24"/>
      <c r="K41" s="32"/>
    </row>
    <row r="42" spans="1:11" ht="92.15" customHeight="1">
      <c r="A42" s="31">
        <v>19.2</v>
      </c>
      <c r="B42" s="380" t="s">
        <v>185</v>
      </c>
      <c r="C42" s="381" t="s">
        <v>185</v>
      </c>
      <c r="D42" s="382" t="s">
        <v>185</v>
      </c>
      <c r="E42" s="383" t="s">
        <v>186</v>
      </c>
      <c r="F42" s="384" t="s">
        <v>186</v>
      </c>
      <c r="G42" s="24" t="s">
        <v>156</v>
      </c>
      <c r="H42" s="24"/>
      <c r="I42" s="24"/>
      <c r="J42" s="24"/>
      <c r="K42" s="32"/>
    </row>
    <row r="43" spans="1:11" ht="92.15" customHeight="1">
      <c r="A43" s="31">
        <v>19.3</v>
      </c>
      <c r="B43" s="380" t="s">
        <v>187</v>
      </c>
      <c r="C43" s="381" t="s">
        <v>187</v>
      </c>
      <c r="D43" s="382" t="s">
        <v>187</v>
      </c>
      <c r="E43" s="383" t="s">
        <v>188</v>
      </c>
      <c r="F43" s="384" t="s">
        <v>188</v>
      </c>
      <c r="G43" s="24" t="s">
        <v>141</v>
      </c>
      <c r="H43" s="24"/>
      <c r="I43" s="24"/>
      <c r="J43" s="24"/>
      <c r="K43" s="32"/>
    </row>
    <row r="44" spans="1:11" ht="92.15" customHeight="1">
      <c r="A44" s="31">
        <v>20</v>
      </c>
      <c r="B44" s="380" t="s">
        <v>189</v>
      </c>
      <c r="C44" s="381" t="s">
        <v>189</v>
      </c>
      <c r="D44" s="382" t="s">
        <v>189</v>
      </c>
      <c r="E44" s="383" t="s">
        <v>190</v>
      </c>
      <c r="F44" s="384" t="s">
        <v>190</v>
      </c>
      <c r="G44" s="24" t="s">
        <v>141</v>
      </c>
      <c r="H44" s="24"/>
      <c r="I44" s="24"/>
      <c r="J44" s="24"/>
      <c r="K44" s="32"/>
    </row>
    <row r="45" spans="1:11" ht="92.15" customHeight="1">
      <c r="A45" s="31">
        <v>21</v>
      </c>
      <c r="B45" s="380" t="s">
        <v>191</v>
      </c>
      <c r="C45" s="381" t="s">
        <v>191</v>
      </c>
      <c r="D45" s="382" t="s">
        <v>191</v>
      </c>
      <c r="E45" s="383" t="s">
        <v>192</v>
      </c>
      <c r="F45" s="384" t="s">
        <v>192</v>
      </c>
      <c r="G45" s="24" t="s">
        <v>141</v>
      </c>
      <c r="H45" s="24"/>
      <c r="I45" s="24"/>
      <c r="J45" s="24"/>
      <c r="K45" s="32"/>
    </row>
    <row r="46" spans="1:11" ht="154.35" customHeight="1">
      <c r="A46" s="31">
        <v>22</v>
      </c>
      <c r="B46" s="380" t="s">
        <v>193</v>
      </c>
      <c r="C46" s="381" t="s">
        <v>193</v>
      </c>
      <c r="D46" s="382" t="s">
        <v>193</v>
      </c>
      <c r="E46" s="383" t="s">
        <v>194</v>
      </c>
      <c r="F46" s="384" t="s">
        <v>194</v>
      </c>
      <c r="G46" s="24" t="s">
        <v>156</v>
      </c>
      <c r="H46" s="30"/>
      <c r="I46" s="24"/>
      <c r="J46" s="24"/>
      <c r="K46" s="32"/>
    </row>
    <row r="47" spans="1:11" ht="126" customHeight="1">
      <c r="A47" s="31">
        <v>23</v>
      </c>
      <c r="B47" s="380" t="s">
        <v>195</v>
      </c>
      <c r="C47" s="381" t="s">
        <v>195</v>
      </c>
      <c r="D47" s="382" t="s">
        <v>195</v>
      </c>
      <c r="E47" s="383" t="s">
        <v>196</v>
      </c>
      <c r="F47" s="384" t="s">
        <v>196</v>
      </c>
      <c r="G47" s="24" t="s">
        <v>197</v>
      </c>
      <c r="H47" s="24"/>
      <c r="I47" s="24"/>
      <c r="J47" s="24"/>
      <c r="K47" s="32"/>
    </row>
    <row r="48" spans="1:11" ht="92.15" customHeight="1">
      <c r="A48" s="31">
        <v>24</v>
      </c>
      <c r="B48" s="386" t="s">
        <v>106</v>
      </c>
      <c r="C48" s="387" t="s">
        <v>106</v>
      </c>
      <c r="D48" s="388" t="s">
        <v>106</v>
      </c>
      <c r="E48" s="383" t="s">
        <v>55</v>
      </c>
      <c r="F48" s="384" t="s">
        <v>55</v>
      </c>
      <c r="G48" s="24" t="s">
        <v>56</v>
      </c>
      <c r="H48" s="30"/>
      <c r="I48" s="24"/>
      <c r="J48" s="24"/>
      <c r="K48" s="32"/>
    </row>
    <row r="49" spans="1:11" ht="92.15" customHeight="1">
      <c r="A49" s="31">
        <v>25</v>
      </c>
      <c r="B49" s="386" t="s">
        <v>198</v>
      </c>
      <c r="C49" s="387" t="s">
        <v>198</v>
      </c>
      <c r="D49" s="388" t="s">
        <v>198</v>
      </c>
      <c r="E49" s="383" t="s">
        <v>199</v>
      </c>
      <c r="F49" s="384" t="s">
        <v>199</v>
      </c>
      <c r="G49" s="24" t="s">
        <v>197</v>
      </c>
      <c r="H49" s="30"/>
      <c r="I49" s="24"/>
      <c r="J49" s="24"/>
      <c r="K49" s="32"/>
    </row>
    <row r="50" spans="1:11" ht="92.15" customHeight="1">
      <c r="A50" s="31">
        <v>26</v>
      </c>
      <c r="B50" s="380" t="s">
        <v>200</v>
      </c>
      <c r="C50" s="381" t="s">
        <v>200</v>
      </c>
      <c r="D50" s="382" t="s">
        <v>200</v>
      </c>
      <c r="E50" s="383" t="s">
        <v>201</v>
      </c>
      <c r="F50" s="384" t="s">
        <v>201</v>
      </c>
      <c r="G50" s="24" t="s">
        <v>45</v>
      </c>
      <c r="H50" s="24"/>
      <c r="I50" s="24"/>
      <c r="J50" s="24"/>
      <c r="K50" s="32"/>
    </row>
    <row r="51" spans="1:11" ht="386.55" customHeight="1">
      <c r="A51" s="31">
        <v>27</v>
      </c>
      <c r="B51" s="380" t="s">
        <v>202</v>
      </c>
      <c r="C51" s="381" t="s">
        <v>202</v>
      </c>
      <c r="D51" s="382" t="s">
        <v>202</v>
      </c>
      <c r="E51" s="383" t="s">
        <v>203</v>
      </c>
      <c r="F51" s="384" t="s">
        <v>203</v>
      </c>
      <c r="G51" s="24" t="s">
        <v>54</v>
      </c>
      <c r="H51" s="30"/>
      <c r="I51" s="24"/>
      <c r="J51" s="24"/>
      <c r="K51" s="32"/>
    </row>
    <row r="52" spans="1:11" ht="92.15" customHeight="1">
      <c r="A52" s="31">
        <v>28</v>
      </c>
      <c r="B52" s="380" t="s">
        <v>204</v>
      </c>
      <c r="C52" s="381" t="s">
        <v>204</v>
      </c>
      <c r="D52" s="382" t="s">
        <v>204</v>
      </c>
      <c r="E52" s="383" t="s">
        <v>205</v>
      </c>
      <c r="F52" s="384" t="s">
        <v>205</v>
      </c>
      <c r="G52" s="24" t="s">
        <v>38</v>
      </c>
      <c r="H52" s="30"/>
      <c r="I52" s="24"/>
      <c r="J52" s="24"/>
      <c r="K52" s="32"/>
    </row>
    <row r="53" spans="1:11" ht="92.15" customHeight="1">
      <c r="A53" s="31">
        <v>29</v>
      </c>
      <c r="B53" s="380" t="s">
        <v>206</v>
      </c>
      <c r="C53" s="381" t="s">
        <v>206</v>
      </c>
      <c r="D53" s="382" t="s">
        <v>206</v>
      </c>
      <c r="E53" s="383" t="s">
        <v>207</v>
      </c>
      <c r="F53" s="384" t="s">
        <v>207</v>
      </c>
      <c r="G53" s="24" t="s">
        <v>38</v>
      </c>
      <c r="H53" s="24"/>
      <c r="I53" s="24"/>
      <c r="J53" s="24"/>
      <c r="K53" s="32"/>
    </row>
    <row r="54" spans="1:11" ht="92.15" customHeight="1">
      <c r="A54" s="31">
        <v>30</v>
      </c>
      <c r="B54" s="380" t="s">
        <v>208</v>
      </c>
      <c r="C54" s="381" t="s">
        <v>208</v>
      </c>
      <c r="D54" s="382" t="s">
        <v>208</v>
      </c>
      <c r="E54" s="383" t="s">
        <v>209</v>
      </c>
      <c r="F54" s="384" t="s">
        <v>209</v>
      </c>
      <c r="G54" s="24" t="s">
        <v>38</v>
      </c>
      <c r="H54" s="24"/>
      <c r="I54" s="24"/>
      <c r="J54" s="24"/>
      <c r="K54" s="32"/>
    </row>
    <row r="55" spans="1:11" ht="92.15" customHeight="1">
      <c r="A55" s="31">
        <v>31</v>
      </c>
      <c r="B55" s="380" t="s">
        <v>210</v>
      </c>
      <c r="C55" s="381" t="s">
        <v>210</v>
      </c>
      <c r="D55" s="382" t="s">
        <v>210</v>
      </c>
      <c r="E55" s="383" t="s">
        <v>211</v>
      </c>
      <c r="F55" s="384" t="s">
        <v>211</v>
      </c>
      <c r="G55" s="24" t="s">
        <v>38</v>
      </c>
      <c r="H55" s="24"/>
      <c r="I55" s="24"/>
      <c r="J55" s="24"/>
      <c r="K55" s="32"/>
    </row>
    <row r="56" spans="1:11" ht="92.15" customHeight="1">
      <c r="A56" s="31">
        <v>32</v>
      </c>
      <c r="B56" s="380" t="s">
        <v>212</v>
      </c>
      <c r="C56" s="381" t="s">
        <v>212</v>
      </c>
      <c r="D56" s="382" t="s">
        <v>212</v>
      </c>
      <c r="E56" s="383" t="s">
        <v>213</v>
      </c>
      <c r="F56" s="384" t="s">
        <v>213</v>
      </c>
      <c r="G56" s="24" t="s">
        <v>214</v>
      </c>
      <c r="H56" s="24"/>
      <c r="I56" s="24"/>
      <c r="J56" s="24"/>
      <c r="K56" s="32"/>
    </row>
    <row r="57" spans="1:11" ht="92.15" customHeight="1">
      <c r="A57" s="31">
        <v>33</v>
      </c>
      <c r="B57" s="380" t="s">
        <v>215</v>
      </c>
      <c r="C57" s="381" t="s">
        <v>215</v>
      </c>
      <c r="D57" s="382" t="s">
        <v>215</v>
      </c>
      <c r="E57" s="383" t="s">
        <v>216</v>
      </c>
      <c r="F57" s="384" t="s">
        <v>216</v>
      </c>
      <c r="G57" s="24" t="s">
        <v>217</v>
      </c>
      <c r="H57" s="24"/>
      <c r="I57" s="24"/>
      <c r="J57" s="24"/>
      <c r="K57" s="32"/>
    </row>
    <row r="58" spans="1:11" ht="92.15" customHeight="1">
      <c r="A58" s="31">
        <v>34</v>
      </c>
      <c r="B58" s="380" t="s">
        <v>218</v>
      </c>
      <c r="C58" s="381" t="s">
        <v>218</v>
      </c>
      <c r="D58" s="382" t="s">
        <v>218</v>
      </c>
      <c r="E58" s="383" t="s">
        <v>219</v>
      </c>
      <c r="F58" s="384" t="s">
        <v>219</v>
      </c>
      <c r="G58" s="24" t="s">
        <v>220</v>
      </c>
      <c r="H58" s="24"/>
      <c r="I58" s="24"/>
      <c r="J58" s="24"/>
      <c r="K58" s="32"/>
    </row>
    <row r="59" spans="1:11" ht="92.15" customHeight="1">
      <c r="A59" s="31">
        <v>35</v>
      </c>
      <c r="B59" s="380" t="s">
        <v>218</v>
      </c>
      <c r="C59" s="381" t="s">
        <v>218</v>
      </c>
      <c r="D59" s="382" t="s">
        <v>218</v>
      </c>
      <c r="E59" s="383" t="s">
        <v>221</v>
      </c>
      <c r="F59" s="384" t="s">
        <v>221</v>
      </c>
      <c r="G59" s="24" t="s">
        <v>156</v>
      </c>
      <c r="H59" s="24"/>
      <c r="I59" s="24"/>
      <c r="J59" s="24"/>
      <c r="K59" s="32"/>
    </row>
    <row r="60" spans="1:11" ht="92.15" customHeight="1">
      <c r="A60" s="31">
        <v>36</v>
      </c>
      <c r="B60" s="380" t="s">
        <v>222</v>
      </c>
      <c r="C60" s="381" t="s">
        <v>222</v>
      </c>
      <c r="D60" s="382" t="s">
        <v>222</v>
      </c>
      <c r="E60" s="383" t="s">
        <v>223</v>
      </c>
      <c r="F60" s="384" t="s">
        <v>223</v>
      </c>
      <c r="G60" s="24" t="s">
        <v>224</v>
      </c>
      <c r="H60" s="24"/>
      <c r="I60" s="24"/>
      <c r="J60" s="24"/>
      <c r="K60" s="32"/>
    </row>
    <row r="61" spans="1:11" ht="92.15" customHeight="1">
      <c r="A61" s="31">
        <v>37</v>
      </c>
      <c r="B61" s="380" t="s">
        <v>225</v>
      </c>
      <c r="C61" s="381" t="s">
        <v>225</v>
      </c>
      <c r="D61" s="382" t="s">
        <v>225</v>
      </c>
      <c r="E61" s="383" t="s">
        <v>226</v>
      </c>
      <c r="F61" s="384" t="s">
        <v>226</v>
      </c>
      <c r="G61" s="24" t="s">
        <v>227</v>
      </c>
      <c r="H61" s="24"/>
      <c r="I61" s="24"/>
      <c r="J61" s="24"/>
      <c r="K61" s="32"/>
    </row>
    <row r="62" spans="1:11" ht="92.15" customHeight="1">
      <c r="A62" s="31">
        <v>38</v>
      </c>
      <c r="B62" s="380" t="s">
        <v>228</v>
      </c>
      <c r="C62" s="381" t="s">
        <v>228</v>
      </c>
      <c r="D62" s="382" t="s">
        <v>228</v>
      </c>
      <c r="E62" s="383" t="s">
        <v>229</v>
      </c>
      <c r="F62" s="384" t="s">
        <v>229</v>
      </c>
      <c r="G62" s="24"/>
      <c r="H62" s="24"/>
      <c r="I62" s="24"/>
      <c r="J62" s="24"/>
      <c r="K62" s="32"/>
    </row>
    <row r="63" spans="1:11" ht="92.15" customHeight="1">
      <c r="A63" s="31">
        <v>38.1</v>
      </c>
      <c r="B63" s="380" t="s">
        <v>230</v>
      </c>
      <c r="C63" s="381" t="s">
        <v>230</v>
      </c>
      <c r="D63" s="382" t="s">
        <v>230</v>
      </c>
      <c r="E63" s="383" t="s">
        <v>231</v>
      </c>
      <c r="F63" s="384" t="s">
        <v>231</v>
      </c>
      <c r="G63" s="24" t="s">
        <v>144</v>
      </c>
      <c r="H63" s="24"/>
      <c r="I63" s="24"/>
      <c r="J63" s="24"/>
      <c r="K63" s="32"/>
    </row>
    <row r="64" spans="1:11" ht="92.15" customHeight="1">
      <c r="A64" s="31">
        <v>38.200000000000003</v>
      </c>
      <c r="B64" s="380" t="s">
        <v>232</v>
      </c>
      <c r="C64" s="381" t="s">
        <v>232</v>
      </c>
      <c r="D64" s="382" t="s">
        <v>232</v>
      </c>
      <c r="E64" s="383" t="s">
        <v>233</v>
      </c>
      <c r="F64" s="384" t="s">
        <v>233</v>
      </c>
      <c r="G64" s="24" t="s">
        <v>45</v>
      </c>
      <c r="H64" s="24"/>
      <c r="I64" s="24"/>
      <c r="J64" s="24"/>
      <c r="K64" s="32"/>
    </row>
    <row r="65" spans="1:12" ht="92.15" customHeight="1">
      <c r="A65" s="31">
        <v>38.299999999999997</v>
      </c>
      <c r="B65" s="380" t="s">
        <v>234</v>
      </c>
      <c r="C65" s="381" t="s">
        <v>234</v>
      </c>
      <c r="D65" s="382" t="s">
        <v>234</v>
      </c>
      <c r="E65" s="383" t="s">
        <v>229</v>
      </c>
      <c r="F65" s="384" t="s">
        <v>229</v>
      </c>
      <c r="G65" s="24" t="s">
        <v>144</v>
      </c>
      <c r="H65" s="24"/>
      <c r="I65" s="24"/>
      <c r="J65" s="24"/>
      <c r="K65" s="32"/>
    </row>
    <row r="66" spans="1:12" ht="92.15" customHeight="1">
      <c r="A66" s="31">
        <v>38.4</v>
      </c>
      <c r="B66" s="380" t="s">
        <v>235</v>
      </c>
      <c r="C66" s="381" t="s">
        <v>235</v>
      </c>
      <c r="D66" s="382" t="s">
        <v>235</v>
      </c>
      <c r="E66" s="383" t="s">
        <v>236</v>
      </c>
      <c r="F66" s="384" t="s">
        <v>236</v>
      </c>
      <c r="G66" s="24" t="s">
        <v>45</v>
      </c>
      <c r="H66" s="24"/>
      <c r="I66" s="24"/>
      <c r="J66" s="24"/>
      <c r="K66" s="32"/>
    </row>
    <row r="67" spans="1:12" ht="92.15" customHeight="1">
      <c r="A67" s="31">
        <v>39</v>
      </c>
      <c r="B67" s="380" t="s">
        <v>237</v>
      </c>
      <c r="C67" s="381" t="s">
        <v>237</v>
      </c>
      <c r="D67" s="382" t="s">
        <v>237</v>
      </c>
      <c r="E67" s="383" t="s">
        <v>238</v>
      </c>
      <c r="F67" s="384" t="s">
        <v>238</v>
      </c>
      <c r="G67" s="24" t="s">
        <v>144</v>
      </c>
      <c r="H67" s="24"/>
      <c r="I67" s="24"/>
      <c r="J67" s="24"/>
      <c r="K67" s="32"/>
    </row>
    <row r="68" spans="1:12" ht="92.15" customHeight="1">
      <c r="A68" s="31">
        <v>40</v>
      </c>
      <c r="B68" s="380" t="s">
        <v>239</v>
      </c>
      <c r="C68" s="381" t="s">
        <v>239</v>
      </c>
      <c r="D68" s="382" t="s">
        <v>239</v>
      </c>
      <c r="E68" s="383" t="s">
        <v>240</v>
      </c>
      <c r="F68" s="384" t="s">
        <v>240</v>
      </c>
      <c r="G68" s="24" t="s">
        <v>214</v>
      </c>
      <c r="H68" s="24"/>
      <c r="I68" s="24"/>
      <c r="J68" s="24"/>
      <c r="K68" s="32"/>
    </row>
    <row r="69" spans="1:12" ht="92.15" customHeight="1">
      <c r="A69" s="31">
        <v>41</v>
      </c>
      <c r="B69" s="380" t="s">
        <v>241</v>
      </c>
      <c r="C69" s="381" t="s">
        <v>241</v>
      </c>
      <c r="D69" s="382" t="s">
        <v>241</v>
      </c>
      <c r="E69" s="383" t="s">
        <v>242</v>
      </c>
      <c r="F69" s="384" t="s">
        <v>242</v>
      </c>
      <c r="G69" s="24" t="s">
        <v>144</v>
      </c>
      <c r="H69" s="30"/>
      <c r="I69" s="24"/>
      <c r="J69" s="24"/>
      <c r="K69" s="32"/>
    </row>
    <row r="70" spans="1:12" ht="92.15" customHeight="1">
      <c r="A70" s="31">
        <v>41.1</v>
      </c>
      <c r="B70" s="380" t="s">
        <v>243</v>
      </c>
      <c r="C70" s="381" t="s">
        <v>243</v>
      </c>
      <c r="D70" s="382" t="s">
        <v>243</v>
      </c>
      <c r="E70" s="383" t="s">
        <v>244</v>
      </c>
      <c r="F70" s="384" t="s">
        <v>244</v>
      </c>
      <c r="G70" s="24" t="s">
        <v>245</v>
      </c>
      <c r="H70" s="30"/>
      <c r="I70" s="24"/>
      <c r="J70" s="24"/>
      <c r="K70" s="32"/>
    </row>
    <row r="71" spans="1:12" ht="92.15" customHeight="1">
      <c r="A71" s="31">
        <v>42</v>
      </c>
      <c r="B71" s="380" t="s">
        <v>246</v>
      </c>
      <c r="C71" s="381" t="s">
        <v>246</v>
      </c>
      <c r="D71" s="382" t="s">
        <v>246</v>
      </c>
      <c r="E71" s="383" t="s">
        <v>247</v>
      </c>
      <c r="F71" s="384" t="s">
        <v>247</v>
      </c>
      <c r="G71" s="24" t="s">
        <v>141</v>
      </c>
      <c r="H71" s="30"/>
      <c r="I71" s="24"/>
      <c r="J71" s="24"/>
      <c r="K71" s="32"/>
    </row>
    <row r="72" spans="1:12" ht="92.15" customHeight="1">
      <c r="A72" s="31">
        <v>43</v>
      </c>
      <c r="B72" s="380" t="s">
        <v>248</v>
      </c>
      <c r="C72" s="381" t="s">
        <v>248</v>
      </c>
      <c r="D72" s="382" t="s">
        <v>248</v>
      </c>
      <c r="E72" s="383" t="s">
        <v>249</v>
      </c>
      <c r="F72" s="384" t="s">
        <v>249</v>
      </c>
      <c r="G72" s="24" t="s">
        <v>38</v>
      </c>
      <c r="H72" s="30"/>
      <c r="I72" s="24"/>
      <c r="J72" s="24"/>
      <c r="K72" s="32"/>
    </row>
    <row r="73" spans="1:12" ht="92.15" customHeight="1">
      <c r="A73" s="31">
        <v>44</v>
      </c>
      <c r="B73" s="380" t="s">
        <v>250</v>
      </c>
      <c r="C73" s="381" t="s">
        <v>250</v>
      </c>
      <c r="D73" s="382" t="s">
        <v>250</v>
      </c>
      <c r="E73" s="383" t="s">
        <v>251</v>
      </c>
      <c r="F73" s="384" t="s">
        <v>251</v>
      </c>
      <c r="G73" s="24" t="s">
        <v>156</v>
      </c>
      <c r="H73" s="24"/>
      <c r="I73" s="24"/>
      <c r="J73" s="24"/>
      <c r="K73" s="32"/>
    </row>
    <row r="74" spans="1:12" ht="92.15" customHeight="1">
      <c r="A74" s="31">
        <v>45</v>
      </c>
      <c r="B74" s="380" t="s">
        <v>252</v>
      </c>
      <c r="C74" s="381" t="s">
        <v>252</v>
      </c>
      <c r="D74" s="382" t="s">
        <v>252</v>
      </c>
      <c r="E74" s="383" t="s">
        <v>253</v>
      </c>
      <c r="F74" s="384" t="s">
        <v>253</v>
      </c>
      <c r="G74" s="24" t="s">
        <v>141</v>
      </c>
      <c r="H74" s="24"/>
      <c r="I74" s="24"/>
      <c r="J74" s="24"/>
      <c r="K74" s="32"/>
    </row>
    <row r="75" spans="1:12" ht="15.75">
      <c r="A75" s="31">
        <v>46</v>
      </c>
      <c r="B75" s="380" t="s">
        <v>254</v>
      </c>
      <c r="C75" s="381"/>
      <c r="D75" s="382"/>
      <c r="E75" s="383" t="s">
        <v>254</v>
      </c>
      <c r="F75" s="384"/>
      <c r="G75" s="24" t="s">
        <v>141</v>
      </c>
      <c r="H75" s="24"/>
      <c r="I75" s="24"/>
      <c r="J75" s="24"/>
      <c r="K75" s="32"/>
    </row>
    <row r="76" spans="1:12">
      <c r="A76" s="33"/>
      <c r="B76" s="33"/>
      <c r="C76" s="33"/>
      <c r="F76" s="33"/>
      <c r="G76" s="33"/>
      <c r="H76" s="33"/>
      <c r="I76" s="33"/>
      <c r="J76" s="33"/>
      <c r="K76" s="33"/>
    </row>
    <row r="77" spans="1:12" ht="15.75">
      <c r="A77" s="397" t="s">
        <v>57</v>
      </c>
      <c r="B77" s="397"/>
      <c r="C77" s="397"/>
      <c r="D77" s="397"/>
      <c r="E77" s="397"/>
      <c r="F77" s="397"/>
      <c r="G77" s="397"/>
      <c r="H77" s="397"/>
      <c r="I77" s="397"/>
      <c r="J77" s="397"/>
      <c r="K77" s="398"/>
      <c r="L77" s="106"/>
    </row>
    <row r="78" spans="1:12" ht="15.75" thickBot="1">
      <c r="A78" s="399" t="s">
        <v>0</v>
      </c>
      <c r="B78" s="399"/>
      <c r="C78" s="399"/>
      <c r="D78" s="50" t="s">
        <v>58</v>
      </c>
      <c r="E78" s="50"/>
      <c r="F78" s="50" t="s">
        <v>50</v>
      </c>
      <c r="G78" s="50" t="s">
        <v>59</v>
      </c>
      <c r="H78" s="50" t="s">
        <v>60</v>
      </c>
      <c r="I78" s="50" t="s">
        <v>61</v>
      </c>
      <c r="J78" s="50"/>
      <c r="K78" s="107" t="s">
        <v>51</v>
      </c>
      <c r="L78" s="106"/>
    </row>
    <row r="79" spans="1:12">
      <c r="A79" s="395" t="s">
        <v>109</v>
      </c>
      <c r="B79" s="396"/>
      <c r="C79" s="396"/>
      <c r="D79" s="52"/>
      <c r="E79" s="52"/>
      <c r="F79" s="53"/>
      <c r="G79" s="54"/>
      <c r="H79" s="54"/>
      <c r="I79" s="54"/>
      <c r="J79" s="54"/>
      <c r="K79" s="108"/>
      <c r="L79" s="106"/>
    </row>
    <row r="80" spans="1:12">
      <c r="A80" s="389" t="s">
        <v>64</v>
      </c>
      <c r="B80" s="390"/>
      <c r="C80" s="390"/>
      <c r="D80" s="55"/>
      <c r="E80" s="55"/>
      <c r="F80" s="56"/>
      <c r="G80" s="57"/>
      <c r="H80" s="57"/>
      <c r="I80" s="57"/>
      <c r="J80" s="57"/>
      <c r="K80" s="109">
        <f>I14</f>
        <v>2</v>
      </c>
      <c r="L80" s="106"/>
    </row>
    <row r="81" spans="1:12">
      <c r="A81" s="389" t="s">
        <v>62</v>
      </c>
      <c r="B81" s="390"/>
      <c r="C81" s="390"/>
      <c r="D81" s="55"/>
      <c r="E81" s="55"/>
      <c r="F81" s="56"/>
      <c r="G81" s="57"/>
      <c r="H81" s="57"/>
      <c r="I81" s="57"/>
      <c r="J81" s="57"/>
      <c r="K81" s="33">
        <f>K80*10%</f>
        <v>0.2</v>
      </c>
      <c r="L81" s="106"/>
    </row>
    <row r="82" spans="1:12">
      <c r="A82" s="391"/>
      <c r="B82" s="392"/>
      <c r="C82" s="392"/>
      <c r="D82" s="56"/>
      <c r="E82" s="55"/>
      <c r="F82" s="56"/>
      <c r="G82" s="57"/>
      <c r="H82" s="57"/>
      <c r="I82" s="57"/>
      <c r="J82" s="57"/>
      <c r="K82" s="109">
        <f>SUM(K80:K81)</f>
        <v>2.2000000000000002</v>
      </c>
      <c r="L82" s="106"/>
    </row>
    <row r="83" spans="1:12" ht="15.75" thickBot="1">
      <c r="A83" s="393" t="s">
        <v>63</v>
      </c>
      <c r="B83" s="394"/>
      <c r="C83" s="394"/>
      <c r="D83" s="58"/>
      <c r="E83" s="58"/>
      <c r="F83" s="59" t="s">
        <v>98</v>
      </c>
      <c r="G83" s="60"/>
      <c r="H83" s="60"/>
      <c r="I83" s="60"/>
      <c r="J83" s="60"/>
      <c r="K83" s="110">
        <f>ROUNDUP(K82,0)</f>
        <v>3</v>
      </c>
      <c r="L83" s="106"/>
    </row>
    <row r="85" spans="1:12" ht="15.05" customHeight="1"/>
    <row r="91" spans="1:12" ht="15.05" customHeight="1"/>
  </sheetData>
  <mergeCells count="134">
    <mergeCell ref="A81:C81"/>
    <mergeCell ref="A82:C82"/>
    <mergeCell ref="A83:C83"/>
    <mergeCell ref="B75:D75"/>
    <mergeCell ref="E75:F75"/>
    <mergeCell ref="B74:D74"/>
    <mergeCell ref="E74:F74"/>
    <mergeCell ref="A77:K77"/>
    <mergeCell ref="A78:C78"/>
    <mergeCell ref="A79:C79"/>
    <mergeCell ref="A80:C80"/>
    <mergeCell ref="B71:D71"/>
    <mergeCell ref="E71:F71"/>
    <mergeCell ref="B72:D72"/>
    <mergeCell ref="E72:F72"/>
    <mergeCell ref="B73:D73"/>
    <mergeCell ref="E73:F73"/>
    <mergeCell ref="B68:D68"/>
    <mergeCell ref="E68:F68"/>
    <mergeCell ref="B69:D69"/>
    <mergeCell ref="E69:F69"/>
    <mergeCell ref="B70:D70"/>
    <mergeCell ref="E70:F70"/>
    <mergeCell ref="B65:D65"/>
    <mergeCell ref="E65:F65"/>
    <mergeCell ref="B66:D66"/>
    <mergeCell ref="E66:F66"/>
    <mergeCell ref="B67:D67"/>
    <mergeCell ref="E67:F67"/>
    <mergeCell ref="B62:D62"/>
    <mergeCell ref="E62:F62"/>
    <mergeCell ref="B63:D63"/>
    <mergeCell ref="E63:F63"/>
    <mergeCell ref="B64:D64"/>
    <mergeCell ref="E64:F64"/>
    <mergeCell ref="B59:D59"/>
    <mergeCell ref="E59:F59"/>
    <mergeCell ref="B60:D60"/>
    <mergeCell ref="E60:F60"/>
    <mergeCell ref="B61:D61"/>
    <mergeCell ref="E61:F61"/>
    <mergeCell ref="B56:D56"/>
    <mergeCell ref="E56:F56"/>
    <mergeCell ref="B57:D57"/>
    <mergeCell ref="E57:F57"/>
    <mergeCell ref="B58:D58"/>
    <mergeCell ref="E58:F58"/>
    <mergeCell ref="B53:D53"/>
    <mergeCell ref="E53:F53"/>
    <mergeCell ref="B54:D54"/>
    <mergeCell ref="E54:F54"/>
    <mergeCell ref="B55:D55"/>
    <mergeCell ref="E55:F55"/>
    <mergeCell ref="B50:D50"/>
    <mergeCell ref="E50:F50"/>
    <mergeCell ref="B51:D51"/>
    <mergeCell ref="E51:F51"/>
    <mergeCell ref="B52:D52"/>
    <mergeCell ref="E52:F52"/>
    <mergeCell ref="B47:D47"/>
    <mergeCell ref="E47:F47"/>
    <mergeCell ref="B48:D48"/>
    <mergeCell ref="E48:F48"/>
    <mergeCell ref="B49:D49"/>
    <mergeCell ref="E49:F49"/>
    <mergeCell ref="B44:D44"/>
    <mergeCell ref="E44:F44"/>
    <mergeCell ref="B45:D45"/>
    <mergeCell ref="E45:F45"/>
    <mergeCell ref="B46:D46"/>
    <mergeCell ref="E46:F46"/>
    <mergeCell ref="B41:D41"/>
    <mergeCell ref="E41:F41"/>
    <mergeCell ref="B42:D42"/>
    <mergeCell ref="E42:F42"/>
    <mergeCell ref="B43:D43"/>
    <mergeCell ref="E43:F43"/>
    <mergeCell ref="B38:D38"/>
    <mergeCell ref="E38:F38"/>
    <mergeCell ref="B39:D39"/>
    <mergeCell ref="E39:F39"/>
    <mergeCell ref="B40:D40"/>
    <mergeCell ref="E40:F40"/>
    <mergeCell ref="B35:D35"/>
    <mergeCell ref="E35:F35"/>
    <mergeCell ref="B36:D36"/>
    <mergeCell ref="E36:F36"/>
    <mergeCell ref="B37:D37"/>
    <mergeCell ref="E37:F37"/>
    <mergeCell ref="B32:D32"/>
    <mergeCell ref="E32:F32"/>
    <mergeCell ref="B33:D33"/>
    <mergeCell ref="E33:F33"/>
    <mergeCell ref="B34:D34"/>
    <mergeCell ref="E34:F34"/>
    <mergeCell ref="B29:D29"/>
    <mergeCell ref="E29:F29"/>
    <mergeCell ref="B30:D30"/>
    <mergeCell ref="E30:F30"/>
    <mergeCell ref="B31:D31"/>
    <mergeCell ref="E31:F31"/>
    <mergeCell ref="B26:D26"/>
    <mergeCell ref="E26:F26"/>
    <mergeCell ref="B27:D27"/>
    <mergeCell ref="E27:F27"/>
    <mergeCell ref="B28:D28"/>
    <mergeCell ref="E28:F28"/>
    <mergeCell ref="B23:D23"/>
    <mergeCell ref="E23:F23"/>
    <mergeCell ref="B24:D24"/>
    <mergeCell ref="E24:F24"/>
    <mergeCell ref="B25:D25"/>
    <mergeCell ref="E25:F25"/>
    <mergeCell ref="B20:D20"/>
    <mergeCell ref="E20:F20"/>
    <mergeCell ref="B21:D21"/>
    <mergeCell ref="E21:F21"/>
    <mergeCell ref="B22:D22"/>
    <mergeCell ref="E22:F22"/>
    <mergeCell ref="A7:K7"/>
    <mergeCell ref="A8:K8"/>
    <mergeCell ref="A16:I16"/>
    <mergeCell ref="B18:D18"/>
    <mergeCell ref="E18:F18"/>
    <mergeCell ref="B19:D19"/>
    <mergeCell ref="E19:F19"/>
    <mergeCell ref="M2:N2"/>
    <mergeCell ref="B5:B6"/>
    <mergeCell ref="C5:C6"/>
    <mergeCell ref="D5:D6"/>
    <mergeCell ref="G5:I5"/>
    <mergeCell ref="J5:J6"/>
    <mergeCell ref="K5:K6"/>
    <mergeCell ref="L5:P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vt:i4>
      </vt:variant>
    </vt:vector>
  </HeadingPairs>
  <TitlesOfParts>
    <vt:vector size="28" baseType="lpstr">
      <vt:lpstr>Com_BOQ_BWK</vt:lpstr>
      <vt:lpstr>Comparitive</vt:lpstr>
      <vt:lpstr>77+885 BHS</vt:lpstr>
      <vt:lpstr>109+770 MJB LHS</vt:lpstr>
      <vt:lpstr>109+770 MJB RHS</vt:lpstr>
      <vt:lpstr>49+770 MJB LHS</vt:lpstr>
      <vt:lpstr>49+770 MJB RHS</vt:lpstr>
      <vt:lpstr>58+555 MJB LHS</vt:lpstr>
      <vt:lpstr>58+555 MJB RHS</vt:lpstr>
      <vt:lpstr>79+520 MJB RHS</vt:lpstr>
      <vt:lpstr>80+154 MJB LHS</vt:lpstr>
      <vt:lpstr>80+154 MJB RHS</vt:lpstr>
      <vt:lpstr>141+095 MJB LHS</vt:lpstr>
      <vt:lpstr>141+095 MJB RHS</vt:lpstr>
      <vt:lpstr>149+640 MJB LHS</vt:lpstr>
      <vt:lpstr>149+095 MJB RHS</vt:lpstr>
      <vt:lpstr>160+337 MJB LHS</vt:lpstr>
      <vt:lpstr>160+337 MJB RHS</vt:lpstr>
      <vt:lpstr>37+418 ROB LHS</vt:lpstr>
      <vt:lpstr>37+418 ROB RHS</vt:lpstr>
      <vt:lpstr>76+371 ROB LHS</vt:lpstr>
      <vt:lpstr>76+371 ROB RHS</vt:lpstr>
      <vt:lpstr>171+522 ROB LHS</vt:lpstr>
      <vt:lpstr>171+522 ROB RHS</vt:lpstr>
      <vt:lpstr>New RCC Crash Barrier</vt:lpstr>
      <vt:lpstr>Sheet5</vt:lpstr>
      <vt:lpstr>'49+770 MJB LHS'!Print_Area</vt:lpstr>
      <vt:lpstr>Com_BOQ_BWK!Print_Titles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2025-11-25T15:27:25Z</dcterms:modified>
</cp:coreProperties>
</file>